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Лист1" sheetId="1" r:id="rId1"/>
    <sheet name="Лист2" sheetId="2" r:id="rId2"/>
    <sheet name="Лист3" sheetId="3" r:id="rId3"/>
    <sheet name="Лист5" sheetId="5" r:id="rId4"/>
    <sheet name="Лист6" sheetId="6" r:id="rId5"/>
    <sheet name="Лист4" sheetId="7" r:id="rId6"/>
    <sheet name="Лист10" sheetId="11" r:id="rId7"/>
    <sheet name="Лист7" sheetId="8" r:id="rId8"/>
    <sheet name="Лист8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9" i="1" l="1"/>
  <c r="F9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O89" i="1"/>
  <c r="J89" i="1"/>
  <c r="O88" i="1"/>
  <c r="J88" i="1"/>
  <c r="O85" i="1"/>
  <c r="J85" i="1"/>
  <c r="O83" i="1"/>
  <c r="J83" i="1"/>
  <c r="J81" i="1"/>
  <c r="O77" i="1"/>
  <c r="J75" i="1"/>
  <c r="O75" i="1"/>
  <c r="J59" i="1"/>
  <c r="J68" i="1"/>
  <c r="O66" i="1"/>
  <c r="O68" i="1"/>
  <c r="O51" i="1"/>
  <c r="O59" i="1"/>
  <c r="O63" i="1"/>
  <c r="J51" i="1"/>
  <c r="O17" i="1"/>
  <c r="O9" i="1"/>
  <c r="O18" i="1"/>
  <c r="J49" i="1"/>
  <c r="J17" i="1"/>
  <c r="O47" i="1"/>
  <c r="J47" i="1"/>
  <c r="O42" i="1"/>
  <c r="O39" i="1"/>
  <c r="J39" i="1"/>
  <c r="O36" i="1"/>
  <c r="O33" i="1"/>
  <c r="O23" i="1"/>
  <c r="O49" i="1"/>
  <c r="O11" i="1"/>
  <c r="Q86" i="1"/>
  <c r="Q84" i="1"/>
  <c r="Q79" i="1"/>
  <c r="Q78" i="1"/>
  <c r="Q61" i="1"/>
  <c r="Q54" i="1"/>
  <c r="Q53" i="1"/>
  <c r="Q46" i="1"/>
  <c r="Q41" i="1"/>
  <c r="Q40" i="1"/>
  <c r="Q38" i="1"/>
  <c r="Q34" i="1"/>
  <c r="Q32" i="1"/>
  <c r="Q31" i="1"/>
  <c r="Q30" i="1"/>
  <c r="Q29" i="1"/>
  <c r="Q28" i="1"/>
  <c r="Q27" i="1"/>
  <c r="Q26" i="1"/>
  <c r="Q25" i="1"/>
  <c r="Q24" i="1"/>
  <c r="Q22" i="1"/>
  <c r="Q21" i="1"/>
  <c r="Q20" i="1"/>
  <c r="Q19" i="1"/>
  <c r="Q16" i="1"/>
  <c r="Q15" i="1"/>
  <c r="Q14" i="1"/>
  <c r="Q13" i="1"/>
  <c r="Q12" i="1"/>
  <c r="L86" i="1"/>
  <c r="L84" i="1"/>
  <c r="L82" i="1"/>
  <c r="P75" i="1"/>
  <c r="G66" i="2" l="1"/>
  <c r="G64" i="2"/>
  <c r="G62" i="2"/>
  <c r="G60" i="2"/>
  <c r="G58" i="2"/>
  <c r="G57" i="2"/>
  <c r="G56" i="2"/>
  <c r="G55" i="2"/>
  <c r="G54" i="2"/>
  <c r="G53" i="2"/>
  <c r="G52" i="2"/>
  <c r="G51" i="2"/>
  <c r="G49" i="2"/>
  <c r="G48" i="2"/>
  <c r="G47" i="2"/>
  <c r="G46" i="2"/>
  <c r="G44" i="2"/>
  <c r="G43" i="2"/>
  <c r="G42" i="2"/>
  <c r="G41" i="2"/>
  <c r="G40" i="2"/>
  <c r="G39" i="2"/>
  <c r="G38" i="2"/>
  <c r="G37" i="2"/>
  <c r="G36" i="2"/>
  <c r="G3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W147" i="11"/>
  <c r="V147" i="11"/>
  <c r="T147" i="11"/>
  <c r="S147" i="11"/>
  <c r="Q147" i="11"/>
  <c r="P147" i="11"/>
  <c r="O147" i="11"/>
  <c r="N147" i="11"/>
  <c r="L147" i="11"/>
  <c r="K147" i="11"/>
  <c r="G147" i="11" s="1"/>
  <c r="J147" i="11"/>
  <c r="I147" i="11"/>
  <c r="F147" i="11" s="1"/>
  <c r="E147" i="11"/>
  <c r="D147" i="11"/>
  <c r="W130" i="11"/>
  <c r="V130" i="11"/>
  <c r="T130" i="11"/>
  <c r="S130" i="11"/>
  <c r="Q130" i="11"/>
  <c r="P130" i="11"/>
  <c r="P128" i="11" s="1"/>
  <c r="O130" i="11"/>
  <c r="N130" i="11"/>
  <c r="L130" i="11"/>
  <c r="K130" i="11"/>
  <c r="G130" i="11" s="1"/>
  <c r="J130" i="11"/>
  <c r="I130" i="11"/>
  <c r="F130" i="11" s="1"/>
  <c r="F128" i="11" s="1"/>
  <c r="E130" i="11"/>
  <c r="D130" i="11"/>
  <c r="D128" i="11" s="1"/>
  <c r="P127" i="11"/>
  <c r="F127" i="11"/>
  <c r="D127" i="11"/>
  <c r="F124" i="11"/>
  <c r="Q123" i="11"/>
  <c r="P123" i="11"/>
  <c r="G123" i="11"/>
  <c r="F123" i="11"/>
  <c r="D123" i="11"/>
  <c r="P122" i="11"/>
  <c r="G122" i="11"/>
  <c r="F122" i="11"/>
  <c r="D122" i="11"/>
  <c r="P112" i="11"/>
  <c r="P109" i="11" s="1"/>
  <c r="G112" i="11"/>
  <c r="F112" i="11"/>
  <c r="F109" i="11" s="1"/>
  <c r="F108" i="11" s="1"/>
  <c r="D112" i="11"/>
  <c r="V109" i="11"/>
  <c r="V108" i="11" s="1"/>
  <c r="U109" i="11"/>
  <c r="S109" i="11"/>
  <c r="S108" i="11" s="1"/>
  <c r="R109" i="11"/>
  <c r="Q109" i="11"/>
  <c r="O109" i="11"/>
  <c r="N109" i="11"/>
  <c r="L109" i="11"/>
  <c r="K109" i="11"/>
  <c r="J109" i="11"/>
  <c r="I109" i="11"/>
  <c r="G109" i="11"/>
  <c r="E109" i="11"/>
  <c r="D109" i="11"/>
  <c r="W108" i="11"/>
  <c r="T108" i="11"/>
  <c r="Q108" i="11"/>
  <c r="O108" i="11"/>
  <c r="N108" i="11"/>
  <c r="L108" i="11"/>
  <c r="K108" i="11"/>
  <c r="J108" i="11"/>
  <c r="I108" i="11"/>
  <c r="G108" i="11"/>
  <c r="E108" i="11"/>
  <c r="D108" i="11"/>
  <c r="T106" i="11"/>
  <c r="S106" i="11"/>
  <c r="Q106" i="11"/>
  <c r="L106" i="11"/>
  <c r="K106" i="11"/>
  <c r="J106" i="11"/>
  <c r="I106" i="11"/>
  <c r="G106" i="11"/>
  <c r="F106" i="11"/>
  <c r="D106" i="11"/>
  <c r="W104" i="11"/>
  <c r="V104" i="11"/>
  <c r="F104" i="11"/>
  <c r="D104" i="11"/>
  <c r="V102" i="11"/>
  <c r="F102" i="11"/>
  <c r="D102" i="11"/>
  <c r="T100" i="11"/>
  <c r="S100" i="11"/>
  <c r="S99" i="11" s="1"/>
  <c r="S46" i="11" s="1"/>
  <c r="Q100" i="11"/>
  <c r="Q99" i="11" s="1"/>
  <c r="P100" i="11"/>
  <c r="P99" i="11" s="1"/>
  <c r="G100" i="11"/>
  <c r="G99" i="11" s="1"/>
  <c r="F100" i="11"/>
  <c r="D100" i="11"/>
  <c r="W99" i="11"/>
  <c r="T94" i="11"/>
  <c r="T93" i="11" s="1"/>
  <c r="S94" i="11"/>
  <c r="Q94" i="11"/>
  <c r="Q93" i="11" s="1"/>
  <c r="P94" i="11"/>
  <c r="P93" i="11" s="1"/>
  <c r="L94" i="11"/>
  <c r="L93" i="11" s="1"/>
  <c r="K94" i="11"/>
  <c r="J94" i="11"/>
  <c r="J93" i="11" s="1"/>
  <c r="I94" i="11"/>
  <c r="I93" i="11" s="1"/>
  <c r="G94" i="11"/>
  <c r="G93" i="11" s="1"/>
  <c r="F94" i="11"/>
  <c r="D94" i="11"/>
  <c r="D93" i="11" s="1"/>
  <c r="S93" i="11"/>
  <c r="K93" i="11"/>
  <c r="F93" i="11"/>
  <c r="Q90" i="11"/>
  <c r="P90" i="11"/>
  <c r="G90" i="11"/>
  <c r="F90" i="11"/>
  <c r="D90" i="11"/>
  <c r="Q88" i="11"/>
  <c r="P88" i="11"/>
  <c r="L88" i="11"/>
  <c r="K88" i="11"/>
  <c r="J88" i="11"/>
  <c r="I88" i="11"/>
  <c r="G88" i="11"/>
  <c r="F88" i="11"/>
  <c r="D88" i="11"/>
  <c r="Q84" i="11"/>
  <c r="P84" i="11"/>
  <c r="L84" i="11"/>
  <c r="K84" i="11"/>
  <c r="J84" i="11"/>
  <c r="I84" i="11"/>
  <c r="G84" i="11"/>
  <c r="F84" i="11"/>
  <c r="D84" i="11"/>
  <c r="Q81" i="11"/>
  <c r="Q79" i="11" s="1"/>
  <c r="P81" i="11"/>
  <c r="G81" i="11"/>
  <c r="G79" i="11" s="1"/>
  <c r="F81" i="11"/>
  <c r="F79" i="11" s="1"/>
  <c r="D81" i="11"/>
  <c r="D79" i="11" s="1"/>
  <c r="P79" i="11"/>
  <c r="Q73" i="11"/>
  <c r="P73" i="11"/>
  <c r="G73" i="11"/>
  <c r="F73" i="11"/>
  <c r="E73" i="11"/>
  <c r="D73" i="11"/>
  <c r="G68" i="11"/>
  <c r="G67" i="11" s="1"/>
  <c r="G66" i="11" s="1"/>
  <c r="Q67" i="11"/>
  <c r="P67" i="11"/>
  <c r="F67" i="11"/>
  <c r="F66" i="11" s="1"/>
  <c r="E67" i="11"/>
  <c r="D67" i="11"/>
  <c r="D66" i="11" s="1"/>
  <c r="V66" i="11"/>
  <c r="U66" i="11"/>
  <c r="S66" i="11"/>
  <c r="R66" i="11"/>
  <c r="O66" i="11"/>
  <c r="O46" i="11" s="1"/>
  <c r="N66" i="11"/>
  <c r="L66" i="11"/>
  <c r="K66" i="11"/>
  <c r="J66" i="11"/>
  <c r="I66" i="11"/>
  <c r="P50" i="11"/>
  <c r="F50" i="11"/>
  <c r="D50" i="11"/>
  <c r="Q47" i="11"/>
  <c r="P47" i="11"/>
  <c r="G47" i="11"/>
  <c r="W46" i="11"/>
  <c r="N46" i="11"/>
  <c r="L42" i="11"/>
  <c r="K42" i="11"/>
  <c r="J42" i="11"/>
  <c r="I42" i="11"/>
  <c r="G42" i="11"/>
  <c r="F42" i="11"/>
  <c r="D42" i="11"/>
  <c r="P40" i="11"/>
  <c r="F40" i="11"/>
  <c r="D40" i="11"/>
  <c r="T37" i="11"/>
  <c r="S37" i="11"/>
  <c r="Q37" i="11"/>
  <c r="P37" i="11"/>
  <c r="L37" i="11"/>
  <c r="K37" i="11"/>
  <c r="J37" i="11"/>
  <c r="I37" i="11"/>
  <c r="G37" i="11"/>
  <c r="F37" i="11"/>
  <c r="E37" i="11"/>
  <c r="D37" i="11"/>
  <c r="G26" i="11"/>
  <c r="T25" i="11"/>
  <c r="T13" i="11" s="1"/>
  <c r="S25" i="11"/>
  <c r="Q25" i="11"/>
  <c r="P25" i="11"/>
  <c r="L25" i="11"/>
  <c r="K25" i="11"/>
  <c r="J25" i="11"/>
  <c r="I25" i="11"/>
  <c r="G25" i="11"/>
  <c r="F25" i="11"/>
  <c r="E25" i="11"/>
  <c r="E13" i="11" s="1"/>
  <c r="D25" i="11"/>
  <c r="Q15" i="11"/>
  <c r="Q14" i="11" s="1"/>
  <c r="Q13" i="11" s="1"/>
  <c r="P15" i="11"/>
  <c r="L15" i="11"/>
  <c r="L14" i="11" s="1"/>
  <c r="L13" i="11" s="1"/>
  <c r="K15" i="11"/>
  <c r="J15" i="11"/>
  <c r="J14" i="11" s="1"/>
  <c r="J13" i="11" s="1"/>
  <c r="I15" i="11"/>
  <c r="G15" i="11"/>
  <c r="G14" i="11" s="1"/>
  <c r="F15" i="11"/>
  <c r="D15" i="11"/>
  <c r="D14" i="11" s="1"/>
  <c r="D13" i="11" s="1"/>
  <c r="P14" i="11"/>
  <c r="K14" i="11"/>
  <c r="K13" i="11" s="1"/>
  <c r="I14" i="11"/>
  <c r="F14" i="11"/>
  <c r="W13" i="11"/>
  <c r="V13" i="11"/>
  <c r="O13" i="11"/>
  <c r="N13" i="11"/>
  <c r="O12" i="11" l="1"/>
  <c r="F99" i="11"/>
  <c r="S13" i="11"/>
  <c r="S12" i="11" s="1"/>
  <c r="K83" i="11"/>
  <c r="K46" i="11" s="1"/>
  <c r="K12" i="11" s="1"/>
  <c r="W12" i="11"/>
  <c r="P66" i="11"/>
  <c r="P46" i="11" s="1"/>
  <c r="F83" i="11"/>
  <c r="I83" i="11"/>
  <c r="I46" i="11" s="1"/>
  <c r="P83" i="11"/>
  <c r="V99" i="11"/>
  <c r="V46" i="11" s="1"/>
  <c r="V12" i="11" s="1"/>
  <c r="P108" i="11"/>
  <c r="P106" i="11" s="1"/>
  <c r="I13" i="11"/>
  <c r="I12" i="11" s="1"/>
  <c r="P13" i="11"/>
  <c r="N12" i="11"/>
  <c r="E66" i="11"/>
  <c r="E46" i="11" s="1"/>
  <c r="E12" i="11" s="1"/>
  <c r="Q66" i="11"/>
  <c r="Q46" i="11" s="1"/>
  <c r="Q12" i="11" s="1"/>
  <c r="D83" i="11"/>
  <c r="G83" i="11"/>
  <c r="G46" i="11" s="1"/>
  <c r="Q83" i="11"/>
  <c r="J83" i="11"/>
  <c r="J46" i="11" s="1"/>
  <c r="J12" i="11" s="1"/>
  <c r="L83" i="11"/>
  <c r="L46" i="11" s="1"/>
  <c r="T99" i="11"/>
  <c r="T46" i="11" s="1"/>
  <c r="T12" i="11" s="1"/>
  <c r="D99" i="11"/>
  <c r="F13" i="11"/>
  <c r="G13" i="11"/>
  <c r="L12" i="11"/>
  <c r="D46" i="11"/>
  <c r="D12" i="11" s="1"/>
  <c r="F46" i="11" l="1"/>
  <c r="F12" i="11" s="1"/>
  <c r="P12" i="11"/>
  <c r="G12" i="11"/>
  <c r="M16" i="9"/>
  <c r="M15" i="9"/>
  <c r="M14" i="9"/>
  <c r="G79" i="9" l="1"/>
  <c r="F79" i="9"/>
  <c r="K70" i="9"/>
  <c r="J70" i="9"/>
  <c r="I70" i="9"/>
  <c r="H70" i="9"/>
  <c r="G70" i="9"/>
  <c r="F70" i="9"/>
  <c r="D59" i="9"/>
  <c r="G50" i="9"/>
  <c r="F50" i="9"/>
  <c r="K34" i="9"/>
  <c r="A34" i="9"/>
  <c r="H34" i="9" s="1"/>
  <c r="N20" i="9"/>
  <c r="L20" i="9"/>
  <c r="K20" i="9"/>
  <c r="I20" i="9"/>
  <c r="H20" i="9"/>
  <c r="G20" i="9"/>
  <c r="M19" i="9"/>
  <c r="J18" i="9"/>
  <c r="J20" i="9" s="1"/>
  <c r="M17" i="9"/>
  <c r="L34" i="9" l="1"/>
  <c r="M18" i="9"/>
  <c r="M20" i="9" s="1"/>
  <c r="N7" i="8"/>
  <c r="M7" i="8"/>
  <c r="L7" i="8"/>
  <c r="K7" i="8"/>
  <c r="J7" i="8"/>
  <c r="I7" i="8"/>
  <c r="H7" i="8"/>
  <c r="G7" i="8"/>
  <c r="F7" i="8"/>
  <c r="E7" i="8"/>
  <c r="D7" i="8"/>
  <c r="C7" i="8"/>
  <c r="N43" i="8"/>
  <c r="N39" i="8"/>
  <c r="M39" i="8"/>
  <c r="M41" i="8"/>
  <c r="M43" i="8"/>
  <c r="D32" i="8"/>
  <c r="C32" i="8"/>
  <c r="D41" i="8"/>
  <c r="N32" i="8" s="1"/>
  <c r="C41" i="8"/>
  <c r="N34" i="8"/>
  <c r="M34" i="8"/>
  <c r="D50" i="8"/>
  <c r="C50" i="8"/>
  <c r="N49" i="8"/>
  <c r="M49" i="8"/>
  <c r="N48" i="8"/>
  <c r="M48" i="8"/>
  <c r="N47" i="8"/>
  <c r="M47" i="8"/>
  <c r="N45" i="8"/>
  <c r="M45" i="8"/>
  <c r="L44" i="8"/>
  <c r="K44" i="8"/>
  <c r="J44" i="8"/>
  <c r="I44" i="8"/>
  <c r="N44" i="8"/>
  <c r="M44" i="8"/>
  <c r="N42" i="8"/>
  <c r="M42" i="8"/>
  <c r="N40" i="8"/>
  <c r="M40" i="8"/>
  <c r="N38" i="8"/>
  <c r="M38" i="8"/>
  <c r="N37" i="8"/>
  <c r="M37" i="8"/>
  <c r="N36" i="8"/>
  <c r="M36" i="8"/>
  <c r="N35" i="8"/>
  <c r="M35" i="8"/>
  <c r="N33" i="8"/>
  <c r="M33" i="8"/>
  <c r="L32" i="8"/>
  <c r="K32" i="8"/>
  <c r="J32" i="8"/>
  <c r="I32" i="8"/>
  <c r="F32" i="8"/>
  <c r="E32" i="8"/>
  <c r="N31" i="8"/>
  <c r="M31" i="8"/>
  <c r="N30" i="8"/>
  <c r="M30" i="8"/>
  <c r="N29" i="8"/>
  <c r="M29" i="8"/>
  <c r="N28" i="8"/>
  <c r="M28" i="8"/>
  <c r="L27" i="8"/>
  <c r="K27" i="8"/>
  <c r="F27" i="8"/>
  <c r="E27" i="8"/>
  <c r="D27" i="8"/>
  <c r="N27" i="8" s="1"/>
  <c r="C27" i="8"/>
  <c r="M27" i="8" s="1"/>
  <c r="N26" i="8"/>
  <c r="M26" i="8"/>
  <c r="N25" i="8"/>
  <c r="M25" i="8"/>
  <c r="L24" i="8"/>
  <c r="L50" i="8" s="1"/>
  <c r="K24" i="8"/>
  <c r="F24" i="8"/>
  <c r="E24" i="8"/>
  <c r="D24" i="8"/>
  <c r="N24" i="8" s="1"/>
  <c r="C24" i="8"/>
  <c r="M24" i="8" s="1"/>
  <c r="N23" i="8"/>
  <c r="M23" i="8"/>
  <c r="N22" i="8"/>
  <c r="M22" i="8"/>
  <c r="L21" i="8"/>
  <c r="K21" i="8"/>
  <c r="N21" i="8"/>
  <c r="M21" i="8"/>
  <c r="L20" i="8"/>
  <c r="N19" i="8"/>
  <c r="M19" i="8"/>
  <c r="N18" i="8"/>
  <c r="M18" i="8"/>
  <c r="J17" i="8"/>
  <c r="I17" i="8"/>
  <c r="F17" i="8"/>
  <c r="E17" i="8"/>
  <c r="D17" i="8"/>
  <c r="N17" i="8" s="1"/>
  <c r="C17" i="8"/>
  <c r="M17" i="8" s="1"/>
  <c r="N16" i="8"/>
  <c r="M16" i="8"/>
  <c r="L15" i="8"/>
  <c r="K15" i="8"/>
  <c r="D15" i="8"/>
  <c r="N15" i="8" s="1"/>
  <c r="C15" i="8"/>
  <c r="M15" i="8" s="1"/>
  <c r="N14" i="8"/>
  <c r="M14" i="8"/>
  <c r="N13" i="8"/>
  <c r="M13" i="8"/>
  <c r="J12" i="8"/>
  <c r="I12" i="8"/>
  <c r="F12" i="8"/>
  <c r="E12" i="8"/>
  <c r="D12" i="8"/>
  <c r="N12" i="8" s="1"/>
  <c r="C12" i="8"/>
  <c r="M12" i="8" s="1"/>
  <c r="N11" i="8"/>
  <c r="M11" i="8"/>
  <c r="L10" i="8"/>
  <c r="K10" i="8"/>
  <c r="J10" i="8"/>
  <c r="I10" i="8"/>
  <c r="I20" i="8" s="1"/>
  <c r="F10" i="8"/>
  <c r="E10" i="8"/>
  <c r="D10" i="8"/>
  <c r="N10" i="8" s="1"/>
  <c r="C10" i="8"/>
  <c r="M10" i="8" s="1"/>
  <c r="N9" i="8"/>
  <c r="M9" i="8"/>
  <c r="L8" i="8"/>
  <c r="N8" i="8" s="1"/>
  <c r="K8" i="8"/>
  <c r="M8" i="8" s="1"/>
  <c r="B15" i="7"/>
  <c r="G15" i="7"/>
  <c r="F15" i="7"/>
  <c r="E15" i="7"/>
  <c r="D15" i="7"/>
  <c r="C15" i="7"/>
  <c r="H14" i="7"/>
  <c r="H13" i="7"/>
  <c r="H12" i="7"/>
  <c r="H11" i="7"/>
  <c r="H10" i="7"/>
  <c r="H9" i="7"/>
  <c r="H8" i="7"/>
  <c r="N41" i="8" l="1"/>
  <c r="D20" i="8"/>
  <c r="N20" i="8" s="1"/>
  <c r="E20" i="8"/>
  <c r="K20" i="8"/>
  <c r="K50" i="8"/>
  <c r="M32" i="8"/>
  <c r="F20" i="8"/>
  <c r="C20" i="8"/>
  <c r="M50" i="8"/>
  <c r="M20" i="8"/>
  <c r="N50" i="8"/>
  <c r="H15" i="7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F53" i="6"/>
  <c r="E53" i="6"/>
  <c r="D53" i="6"/>
  <c r="C53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F36" i="6"/>
  <c r="E36" i="6"/>
  <c r="D36" i="6"/>
  <c r="C36" i="6"/>
  <c r="C30" i="6"/>
  <c r="F35" i="6"/>
  <c r="E35" i="6"/>
  <c r="D35" i="6"/>
  <c r="C35" i="6"/>
  <c r="O19" i="6"/>
  <c r="M19" i="6"/>
  <c r="O26" i="6"/>
  <c r="M26" i="6"/>
  <c r="F125" i="5"/>
  <c r="N152" i="5"/>
  <c r="N153" i="5" s="1"/>
  <c r="N129" i="5"/>
  <c r="P82" i="5"/>
  <c r="M82" i="5"/>
  <c r="R118" i="5"/>
  <c r="L118" i="5"/>
  <c r="K118" i="5"/>
  <c r="J118" i="5"/>
  <c r="S114" i="5"/>
  <c r="S119" i="5" s="1"/>
  <c r="R114" i="5"/>
  <c r="Q114" i="5"/>
  <c r="P114" i="5"/>
  <c r="O114" i="5"/>
  <c r="O119" i="5" s="1"/>
  <c r="N114" i="5"/>
  <c r="M114" i="5"/>
  <c r="L114" i="5"/>
  <c r="K114" i="5"/>
  <c r="J114" i="5"/>
  <c r="M105" i="5"/>
  <c r="L105" i="5"/>
  <c r="K105" i="5"/>
  <c r="J105" i="5"/>
  <c r="M90" i="5"/>
  <c r="L90" i="5"/>
  <c r="J90" i="5"/>
  <c r="S99" i="5"/>
  <c r="R99" i="5"/>
  <c r="Q99" i="5"/>
  <c r="P99" i="5"/>
  <c r="O99" i="5"/>
  <c r="N99" i="5"/>
  <c r="M99" i="5"/>
  <c r="L99" i="5"/>
  <c r="K99" i="5"/>
  <c r="J99" i="5"/>
  <c r="I99" i="5"/>
  <c r="H99" i="5"/>
  <c r="F39" i="5"/>
  <c r="S178" i="5"/>
  <c r="I178" i="5"/>
  <c r="G178" i="5"/>
  <c r="R171" i="5"/>
  <c r="Q171" i="5"/>
  <c r="P171" i="5"/>
  <c r="O171" i="5"/>
  <c r="N171" i="5"/>
  <c r="M171" i="5"/>
  <c r="L171" i="5"/>
  <c r="K171" i="5"/>
  <c r="J171" i="5"/>
  <c r="R164" i="5"/>
  <c r="R178" i="5" s="1"/>
  <c r="Q164" i="5"/>
  <c r="P164" i="5"/>
  <c r="P178" i="5" s="1"/>
  <c r="O164" i="5"/>
  <c r="N164" i="5"/>
  <c r="N178" i="5" s="1"/>
  <c r="M164" i="5"/>
  <c r="L164" i="5"/>
  <c r="L178" i="5" s="1"/>
  <c r="K164" i="5"/>
  <c r="J164" i="5"/>
  <c r="J178" i="5" s="1"/>
  <c r="H164" i="5"/>
  <c r="H178" i="5" s="1"/>
  <c r="R153" i="5"/>
  <c r="Q153" i="5"/>
  <c r="P153" i="5"/>
  <c r="O153" i="5"/>
  <c r="I153" i="5"/>
  <c r="H153" i="5"/>
  <c r="S152" i="5"/>
  <c r="S153" i="5" s="1"/>
  <c r="M152" i="5"/>
  <c r="L152" i="5"/>
  <c r="K152" i="5"/>
  <c r="J152" i="5"/>
  <c r="G152" i="5"/>
  <c r="E144" i="5"/>
  <c r="L136" i="5"/>
  <c r="J136" i="5"/>
  <c r="M129" i="5"/>
  <c r="M153" i="5" s="1"/>
  <c r="L129" i="5"/>
  <c r="K129" i="5"/>
  <c r="K153" i="5" s="1"/>
  <c r="J129" i="5"/>
  <c r="J153" i="5" s="1"/>
  <c r="G129" i="5"/>
  <c r="G153" i="5" s="1"/>
  <c r="I119" i="5"/>
  <c r="L153" i="5" l="1"/>
  <c r="K178" i="5"/>
  <c r="M178" i="5"/>
  <c r="O178" i="5"/>
  <c r="Q178" i="5"/>
  <c r="Q119" i="5"/>
  <c r="R119" i="5"/>
  <c r="S59" i="5"/>
  <c r="S66" i="5" s="1"/>
  <c r="R59" i="5"/>
  <c r="R66" i="5" s="1"/>
  <c r="Q59" i="5"/>
  <c r="Q66" i="5" s="1"/>
  <c r="P59" i="5"/>
  <c r="O59" i="5"/>
  <c r="O66" i="5" s="1"/>
  <c r="N59" i="5"/>
  <c r="N66" i="5" s="1"/>
  <c r="M59" i="5"/>
  <c r="L59" i="5"/>
  <c r="K59" i="5"/>
  <c r="J59" i="5"/>
  <c r="I59" i="5"/>
  <c r="I66" i="5" s="1"/>
  <c r="H59" i="5"/>
  <c r="H66" i="5" s="1"/>
  <c r="G59" i="5"/>
  <c r="Q50" i="5"/>
  <c r="N50" i="5"/>
  <c r="I50" i="5"/>
  <c r="D45" i="5"/>
  <c r="S37" i="5"/>
  <c r="S51" i="5" s="1"/>
  <c r="R37" i="5"/>
  <c r="R51" i="5" s="1"/>
  <c r="Q37" i="5"/>
  <c r="Q51" i="5" s="1"/>
  <c r="P37" i="5"/>
  <c r="O37" i="5"/>
  <c r="O51" i="5" s="1"/>
  <c r="N37" i="5"/>
  <c r="M37" i="5"/>
  <c r="L37" i="5"/>
  <c r="K37" i="5"/>
  <c r="J37" i="5"/>
  <c r="I37" i="5"/>
  <c r="I51" i="5" s="1"/>
  <c r="H37" i="5"/>
  <c r="H51" i="5" s="1"/>
  <c r="G37" i="5"/>
  <c r="G51" i="5" s="1"/>
  <c r="S21" i="5"/>
  <c r="S30" i="5" s="1"/>
  <c r="R21" i="5"/>
  <c r="Q21" i="5"/>
  <c r="P21" i="5"/>
  <c r="O21" i="5"/>
  <c r="N21" i="5"/>
  <c r="M21" i="5"/>
  <c r="L21" i="5"/>
  <c r="K21" i="5"/>
  <c r="J21" i="5"/>
  <c r="I21" i="5"/>
  <c r="H21" i="5"/>
  <c r="G21" i="5"/>
  <c r="R29" i="5"/>
  <c r="Q29" i="5"/>
  <c r="P29" i="5"/>
  <c r="O29" i="5"/>
  <c r="N29" i="5"/>
  <c r="M29" i="5"/>
  <c r="L29" i="5"/>
  <c r="K29" i="5"/>
  <c r="J29" i="5"/>
  <c r="I29" i="5"/>
  <c r="H29" i="5"/>
  <c r="G29" i="5"/>
  <c r="F183" i="5"/>
  <c r="E183" i="5"/>
  <c r="F177" i="5"/>
  <c r="E171" i="5"/>
  <c r="F168" i="5"/>
  <c r="F171" i="5" s="1"/>
  <c r="E164" i="5"/>
  <c r="E178" i="5" s="1"/>
  <c r="F159" i="5"/>
  <c r="F164" i="5" s="1"/>
  <c r="E152" i="5"/>
  <c r="F149" i="5"/>
  <c r="F152" i="5" s="1"/>
  <c r="E136" i="5"/>
  <c r="F134" i="5"/>
  <c r="F136" i="5" s="1"/>
  <c r="E129" i="5"/>
  <c r="F129" i="5"/>
  <c r="E118" i="5"/>
  <c r="F116" i="5"/>
  <c r="F118" i="5" s="1"/>
  <c r="E114" i="5"/>
  <c r="F110" i="5"/>
  <c r="F114" i="5" s="1"/>
  <c r="E105" i="5"/>
  <c r="F104" i="5"/>
  <c r="F105" i="5" s="1"/>
  <c r="E99" i="5"/>
  <c r="F95" i="5"/>
  <c r="F99" i="5" s="1"/>
  <c r="E90" i="5"/>
  <c r="F87" i="5"/>
  <c r="F90" i="5" s="1"/>
  <c r="E82" i="5"/>
  <c r="F80" i="5"/>
  <c r="F82" i="5" s="1"/>
  <c r="E75" i="5"/>
  <c r="F64" i="5"/>
  <c r="F70" i="5"/>
  <c r="F75" i="5" s="1"/>
  <c r="F46" i="6"/>
  <c r="F41" i="6"/>
  <c r="E41" i="6"/>
  <c r="E59" i="5"/>
  <c r="F57" i="5"/>
  <c r="F59" i="5" s="1"/>
  <c r="E50" i="5"/>
  <c r="F49" i="5"/>
  <c r="F50" i="5" s="1"/>
  <c r="E45" i="5"/>
  <c r="F33" i="5"/>
  <c r="F26" i="5"/>
  <c r="F29" i="5" s="1"/>
  <c r="E29" i="5"/>
  <c r="F25" i="6"/>
  <c r="E25" i="6"/>
  <c r="E21" i="5"/>
  <c r="F14" i="5"/>
  <c r="F21" i="5" s="1"/>
  <c r="F17" i="6"/>
  <c r="F19" i="6" s="1"/>
  <c r="F26" i="6" s="1"/>
  <c r="E19" i="6"/>
  <c r="E26" i="6" s="1"/>
  <c r="D183" i="5"/>
  <c r="D171" i="5"/>
  <c r="D164" i="5"/>
  <c r="D152" i="5"/>
  <c r="D144" i="5"/>
  <c r="D136" i="5"/>
  <c r="D129" i="5"/>
  <c r="D118" i="5"/>
  <c r="D114" i="5"/>
  <c r="D105" i="5"/>
  <c r="D99" i="5"/>
  <c r="D82" i="5"/>
  <c r="D41" i="6"/>
  <c r="D59" i="5"/>
  <c r="D29" i="5"/>
  <c r="D25" i="6"/>
  <c r="D26" i="6" s="1"/>
  <c r="D21" i="5"/>
  <c r="D30" i="5" s="1"/>
  <c r="E30" i="5" l="1"/>
  <c r="G30" i="5"/>
  <c r="J30" i="5"/>
  <c r="L30" i="5"/>
  <c r="N30" i="5"/>
  <c r="P30" i="5"/>
  <c r="R30" i="5"/>
  <c r="R184" i="5" s="1"/>
  <c r="H30" i="5"/>
  <c r="I30" i="5"/>
  <c r="I184" i="5" s="1"/>
  <c r="K30" i="5"/>
  <c r="M30" i="5"/>
  <c r="O30" i="5"/>
  <c r="Q30" i="5"/>
  <c r="Q184" i="5" s="1"/>
  <c r="N51" i="5"/>
  <c r="F30" i="5"/>
  <c r="O184" i="5"/>
  <c r="S184" i="5"/>
  <c r="F119" i="5"/>
  <c r="F178" i="5"/>
  <c r="D153" i="5"/>
  <c r="D178" i="5"/>
  <c r="E119" i="5"/>
  <c r="E153" i="5"/>
  <c r="F153" i="5"/>
  <c r="C19" i="6"/>
  <c r="P47" i="6"/>
  <c r="N47" i="6"/>
  <c r="M47" i="6"/>
  <c r="L47" i="6"/>
  <c r="K47" i="6"/>
  <c r="I47" i="6"/>
  <c r="G47" i="6"/>
  <c r="F47" i="6"/>
  <c r="E47" i="6"/>
  <c r="D47" i="6"/>
  <c r="C47" i="6"/>
  <c r="C41" i="6"/>
  <c r="C25" i="6"/>
  <c r="C183" i="5"/>
  <c r="C171" i="5"/>
  <c r="C164" i="5"/>
  <c r="C152" i="5"/>
  <c r="C144" i="5"/>
  <c r="C136" i="5"/>
  <c r="C129" i="5"/>
  <c r="C118" i="5"/>
  <c r="C114" i="5"/>
  <c r="C105" i="5"/>
  <c r="C99" i="5"/>
  <c r="C90" i="5"/>
  <c r="C82" i="5"/>
  <c r="C75" i="5"/>
  <c r="D75" i="5"/>
  <c r="G75" i="5"/>
  <c r="H75" i="5"/>
  <c r="H119" i="5" s="1"/>
  <c r="H184" i="5" s="1"/>
  <c r="J75" i="5"/>
  <c r="K75" i="5"/>
  <c r="L75" i="5"/>
  <c r="M75" i="5"/>
  <c r="M119" i="5" s="1"/>
  <c r="P75" i="5"/>
  <c r="P119" i="5" s="1"/>
  <c r="G82" i="5"/>
  <c r="J82" i="5"/>
  <c r="K82" i="5"/>
  <c r="L82" i="5"/>
  <c r="N82" i="5"/>
  <c r="N119" i="5" s="1"/>
  <c r="D90" i="5"/>
  <c r="C59" i="5"/>
  <c r="C29" i="5"/>
  <c r="C21" i="5"/>
  <c r="P65" i="5"/>
  <c r="P66" i="5" s="1"/>
  <c r="M65" i="5"/>
  <c r="M66" i="5" s="1"/>
  <c r="L65" i="5"/>
  <c r="L66" i="5" s="1"/>
  <c r="K65" i="5"/>
  <c r="K66" i="5" s="1"/>
  <c r="J65" i="5"/>
  <c r="J66" i="5" s="1"/>
  <c r="G65" i="5"/>
  <c r="G66" i="5" s="1"/>
  <c r="E65" i="5"/>
  <c r="E66" i="5" s="1"/>
  <c r="D65" i="5"/>
  <c r="D66" i="5" s="1"/>
  <c r="C65" i="5"/>
  <c r="F65" i="5"/>
  <c r="F66" i="5" s="1"/>
  <c r="P50" i="5"/>
  <c r="P51" i="5" s="1"/>
  <c r="M50" i="5"/>
  <c r="M51" i="5" s="1"/>
  <c r="M184" i="5" s="1"/>
  <c r="L50" i="5"/>
  <c r="L51" i="5" s="1"/>
  <c r="K50" i="5"/>
  <c r="K51" i="5" s="1"/>
  <c r="J50" i="5"/>
  <c r="J51" i="5" s="1"/>
  <c r="D50" i="5"/>
  <c r="C50" i="5"/>
  <c r="E37" i="5"/>
  <c r="E51" i="5" s="1"/>
  <c r="D37" i="5"/>
  <c r="C37" i="5"/>
  <c r="F37" i="5"/>
  <c r="F51" i="5" s="1"/>
  <c r="Q148" i="3"/>
  <c r="P148" i="3"/>
  <c r="O148" i="3"/>
  <c r="N148" i="3"/>
  <c r="M148" i="3"/>
  <c r="L148" i="3"/>
  <c r="K148" i="3"/>
  <c r="J148" i="3"/>
  <c r="I148" i="3"/>
  <c r="H148" i="3"/>
  <c r="G148" i="3"/>
  <c r="E148" i="3"/>
  <c r="D148" i="3"/>
  <c r="C148" i="3"/>
  <c r="Q142" i="3"/>
  <c r="P142" i="3"/>
  <c r="J142" i="3"/>
  <c r="H142" i="3"/>
  <c r="O136" i="3"/>
  <c r="O142" i="3" s="1"/>
  <c r="M136" i="3"/>
  <c r="L136" i="3"/>
  <c r="K136" i="3"/>
  <c r="G136" i="3"/>
  <c r="P130" i="3"/>
  <c r="N130" i="3"/>
  <c r="M130" i="3"/>
  <c r="L130" i="3"/>
  <c r="K130" i="3"/>
  <c r="I130" i="3"/>
  <c r="H130" i="3"/>
  <c r="G130" i="3"/>
  <c r="P123" i="3"/>
  <c r="N123" i="3"/>
  <c r="N142" i="3" s="1"/>
  <c r="M123" i="3"/>
  <c r="M142" i="3" s="1"/>
  <c r="L123" i="3"/>
  <c r="L142" i="3" s="1"/>
  <c r="K123" i="3"/>
  <c r="K142" i="3" s="1"/>
  <c r="I123" i="3"/>
  <c r="I142" i="3" s="1"/>
  <c r="G123" i="3"/>
  <c r="G142" i="3" s="1"/>
  <c r="O111" i="3"/>
  <c r="N111" i="3"/>
  <c r="K111" i="3"/>
  <c r="J111" i="3"/>
  <c r="G111" i="3"/>
  <c r="O110" i="3"/>
  <c r="M110" i="3"/>
  <c r="M111" i="3" s="1"/>
  <c r="L110" i="3"/>
  <c r="L111" i="3" s="1"/>
  <c r="I110" i="3"/>
  <c r="I111" i="3" s="1"/>
  <c r="O98" i="3"/>
  <c r="M98" i="3"/>
  <c r="K98" i="3"/>
  <c r="I98" i="3"/>
  <c r="H98" i="3"/>
  <c r="H111" i="3" s="1"/>
  <c r="Q91" i="3"/>
  <c r="P90" i="3"/>
  <c r="N90" i="3"/>
  <c r="M90" i="3"/>
  <c r="L90" i="3"/>
  <c r="K90" i="3"/>
  <c r="I90" i="3"/>
  <c r="O82" i="3"/>
  <c r="M82" i="3"/>
  <c r="L82" i="3"/>
  <c r="K82" i="3"/>
  <c r="J82" i="3"/>
  <c r="I82" i="3"/>
  <c r="G82" i="3"/>
  <c r="P75" i="3"/>
  <c r="O75" i="3"/>
  <c r="N75" i="3"/>
  <c r="M75" i="3"/>
  <c r="L75" i="3"/>
  <c r="K75" i="3"/>
  <c r="P68" i="3"/>
  <c r="P91" i="3" s="1"/>
  <c r="O68" i="3"/>
  <c r="N68" i="3"/>
  <c r="M68" i="3"/>
  <c r="L68" i="3"/>
  <c r="K68" i="3"/>
  <c r="J68" i="3"/>
  <c r="I68" i="3"/>
  <c r="H68" i="3"/>
  <c r="H91" i="3" s="1"/>
  <c r="G68" i="3"/>
  <c r="M57" i="3"/>
  <c r="L57" i="3"/>
  <c r="K57" i="3"/>
  <c r="J57" i="3"/>
  <c r="G57" i="3"/>
  <c r="G91" i="3" s="1"/>
  <c r="Q51" i="3"/>
  <c r="O51" i="3"/>
  <c r="O91" i="3" s="1"/>
  <c r="N91" i="3"/>
  <c r="M51" i="3"/>
  <c r="M91" i="3" s="1"/>
  <c r="L91" i="3"/>
  <c r="K51" i="3"/>
  <c r="K91" i="3" s="1"/>
  <c r="J51" i="3"/>
  <c r="J91" i="3" s="1"/>
  <c r="I51" i="3"/>
  <c r="I91" i="3" s="1"/>
  <c r="G51" i="3"/>
  <c r="P43" i="3"/>
  <c r="M43" i="3"/>
  <c r="K43" i="3"/>
  <c r="K44" i="3" s="1"/>
  <c r="O30" i="3"/>
  <c r="N30" i="3"/>
  <c r="M30" i="3"/>
  <c r="L30" i="3"/>
  <c r="K30" i="3"/>
  <c r="G30" i="3"/>
  <c r="G44" i="3" s="1"/>
  <c r="O37" i="3"/>
  <c r="N37" i="3"/>
  <c r="M37" i="3"/>
  <c r="L37" i="3"/>
  <c r="K37" i="3"/>
  <c r="G37" i="3"/>
  <c r="Q44" i="3"/>
  <c r="Q155" i="3" s="1"/>
  <c r="P44" i="3"/>
  <c r="P155" i="3" s="1"/>
  <c r="O44" i="3"/>
  <c r="M44" i="3"/>
  <c r="M155" i="3" s="1"/>
  <c r="L44" i="3"/>
  <c r="L24" i="3"/>
  <c r="J24" i="3"/>
  <c r="J155" i="3" s="1"/>
  <c r="I24" i="3"/>
  <c r="I155" i="3" s="1"/>
  <c r="H24" i="3"/>
  <c r="H155" i="3" s="1"/>
  <c r="G24" i="3"/>
  <c r="D24" i="3"/>
  <c r="L18" i="3"/>
  <c r="K18" i="3"/>
  <c r="K24" i="3" s="1"/>
  <c r="F151" i="3"/>
  <c r="F145" i="3"/>
  <c r="F148" i="3" s="1"/>
  <c r="F141" i="3"/>
  <c r="E141" i="3"/>
  <c r="F135" i="3"/>
  <c r="F136" i="3" s="1"/>
  <c r="E136" i="3"/>
  <c r="F128" i="3"/>
  <c r="F130" i="3" s="1"/>
  <c r="E130" i="3"/>
  <c r="E123" i="3"/>
  <c r="F121" i="3"/>
  <c r="F123" i="3" s="1"/>
  <c r="F116" i="3"/>
  <c r="F142" i="3" s="1"/>
  <c r="E116" i="3"/>
  <c r="E142" i="3" s="1"/>
  <c r="F109" i="3"/>
  <c r="F110" i="3" s="1"/>
  <c r="E110" i="3"/>
  <c r="F104" i="3"/>
  <c r="F111" i="3" s="1"/>
  <c r="E104" i="3"/>
  <c r="F98" i="3"/>
  <c r="F97" i="3"/>
  <c r="E98" i="3"/>
  <c r="E111" i="3" s="1"/>
  <c r="F87" i="3"/>
  <c r="F90" i="3" s="1"/>
  <c r="E90" i="3"/>
  <c r="F80" i="3"/>
  <c r="F82" i="3" s="1"/>
  <c r="E82" i="3"/>
  <c r="F73" i="3"/>
  <c r="F75" i="3" s="1"/>
  <c r="E75" i="3"/>
  <c r="F62" i="3"/>
  <c r="F68" i="3" s="1"/>
  <c r="E68" i="3"/>
  <c r="F56" i="3"/>
  <c r="F57" i="3" s="1"/>
  <c r="E57" i="3"/>
  <c r="F51" i="3"/>
  <c r="F91" i="3" s="1"/>
  <c r="F50" i="3"/>
  <c r="E51" i="3"/>
  <c r="E91" i="3" s="1"/>
  <c r="E43" i="3"/>
  <c r="F41" i="3"/>
  <c r="F43" i="3" s="1"/>
  <c r="F35" i="3"/>
  <c r="F37" i="3" s="1"/>
  <c r="E37" i="3"/>
  <c r="F29" i="3"/>
  <c r="F30" i="3" s="1"/>
  <c r="F44" i="3" s="1"/>
  <c r="E30" i="3"/>
  <c r="E44" i="3" s="1"/>
  <c r="F23" i="3"/>
  <c r="E23" i="3"/>
  <c r="F18" i="3"/>
  <c r="F24" i="3" s="1"/>
  <c r="F17" i="3"/>
  <c r="E18" i="3"/>
  <c r="E24" i="3" s="1"/>
  <c r="D141" i="3"/>
  <c r="D136" i="3"/>
  <c r="D130" i="3"/>
  <c r="D123" i="3"/>
  <c r="D142" i="3" s="1"/>
  <c r="D116" i="3"/>
  <c r="D110" i="3"/>
  <c r="D104" i="3"/>
  <c r="D111" i="3" s="1"/>
  <c r="D98" i="3"/>
  <c r="D90" i="3"/>
  <c r="D82" i="3"/>
  <c r="D75" i="3"/>
  <c r="D68" i="3"/>
  <c r="D57" i="3"/>
  <c r="D51" i="3"/>
  <c r="D91" i="3" s="1"/>
  <c r="D37" i="3"/>
  <c r="D30" i="3"/>
  <c r="D44" i="3" s="1"/>
  <c r="D23" i="3"/>
  <c r="C141" i="3"/>
  <c r="C136" i="3"/>
  <c r="C130" i="3"/>
  <c r="C123" i="3"/>
  <c r="C116" i="3"/>
  <c r="C142" i="3" s="1"/>
  <c r="C110" i="3"/>
  <c r="C104" i="3"/>
  <c r="C26" i="6" l="1"/>
  <c r="N184" i="5"/>
  <c r="C51" i="5"/>
  <c r="E184" i="5"/>
  <c r="C30" i="5"/>
  <c r="C119" i="5"/>
  <c r="C66" i="5"/>
  <c r="K119" i="5"/>
  <c r="K184" i="5" s="1"/>
  <c r="G119" i="5"/>
  <c r="G184" i="5" s="1"/>
  <c r="D51" i="5"/>
  <c r="P184" i="5"/>
  <c r="L119" i="5"/>
  <c r="L184" i="5" s="1"/>
  <c r="J119" i="5"/>
  <c r="J184" i="5" s="1"/>
  <c r="D119" i="5"/>
  <c r="C153" i="5"/>
  <c r="C178" i="5"/>
  <c r="F184" i="5"/>
  <c r="K155" i="3"/>
  <c r="O155" i="3"/>
  <c r="D155" i="3"/>
  <c r="E155" i="3"/>
  <c r="F155" i="3"/>
  <c r="G155" i="3"/>
  <c r="L155" i="3"/>
  <c r="N155" i="3"/>
  <c r="C98" i="3"/>
  <c r="C111" i="3" s="1"/>
  <c r="C90" i="3"/>
  <c r="C82" i="3"/>
  <c r="C75" i="3"/>
  <c r="C68" i="3"/>
  <c r="C57" i="3"/>
  <c r="C51" i="3"/>
  <c r="C91" i="3" s="1"/>
  <c r="C37" i="3"/>
  <c r="C30" i="3"/>
  <c r="C44" i="3" s="1"/>
  <c r="C23" i="3"/>
  <c r="C18" i="3"/>
  <c r="C24" i="3" s="1"/>
  <c r="C184" i="5" l="1"/>
  <c r="D184" i="5"/>
  <c r="C155" i="3"/>
  <c r="I66" i="2"/>
  <c r="H64" i="2"/>
  <c r="K64" i="2"/>
  <c r="N64" i="2"/>
  <c r="M66" i="2"/>
  <c r="O66" i="2"/>
  <c r="L66" i="2"/>
  <c r="J66" i="2"/>
  <c r="F66" i="2"/>
  <c r="E66" i="2"/>
  <c r="F63" i="2"/>
  <c r="F62" i="2"/>
  <c r="F61" i="2"/>
  <c r="F59" i="2"/>
  <c r="F58" i="2"/>
  <c r="F57" i="2"/>
  <c r="F56" i="2"/>
  <c r="F55" i="2"/>
  <c r="F54" i="2"/>
  <c r="F53" i="2"/>
  <c r="F51" i="2"/>
  <c r="F50" i="2"/>
  <c r="F49" i="2"/>
  <c r="F48" i="2"/>
  <c r="F47" i="2"/>
  <c r="F46" i="2"/>
  <c r="F45" i="2"/>
  <c r="F43" i="2"/>
  <c r="F42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5" i="2"/>
  <c r="F14" i="2"/>
  <c r="F13" i="2"/>
  <c r="F12" i="2"/>
  <c r="F10" i="2"/>
  <c r="F9" i="2"/>
  <c r="E63" i="2"/>
  <c r="E62" i="2"/>
  <c r="E61" i="2"/>
  <c r="E59" i="2"/>
  <c r="E58" i="2"/>
  <c r="E57" i="2"/>
  <c r="E56" i="2"/>
  <c r="E55" i="2"/>
  <c r="E54" i="2"/>
  <c r="E53" i="2"/>
  <c r="E51" i="2"/>
  <c r="E50" i="2"/>
  <c r="E48" i="2"/>
  <c r="E47" i="2"/>
  <c r="E46" i="2"/>
  <c r="E45" i="2"/>
  <c r="E43" i="2"/>
  <c r="E42" i="2"/>
  <c r="E40" i="2"/>
  <c r="E39" i="2"/>
  <c r="E38" i="2"/>
  <c r="E36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3" i="2"/>
  <c r="E12" i="2"/>
  <c r="E11" i="2"/>
  <c r="E10" i="2"/>
  <c r="E9" i="2"/>
  <c r="C64" i="2"/>
  <c r="C63" i="2"/>
  <c r="C62" i="2"/>
  <c r="C61" i="2"/>
  <c r="C59" i="2"/>
  <c r="C58" i="2"/>
  <c r="C57" i="2"/>
  <c r="C56" i="2"/>
  <c r="C55" i="2"/>
  <c r="C54" i="2"/>
  <c r="C53" i="2"/>
  <c r="C51" i="2"/>
  <c r="C50" i="2"/>
  <c r="C49" i="2"/>
  <c r="C48" i="2"/>
  <c r="C47" i="2"/>
  <c r="C46" i="2"/>
  <c r="C45" i="2"/>
  <c r="C44" i="2"/>
  <c r="C43" i="2"/>
  <c r="C42" i="2"/>
  <c r="C40" i="2"/>
  <c r="C39" i="2"/>
  <c r="C38" i="2"/>
  <c r="C36" i="2"/>
  <c r="C34" i="2"/>
  <c r="C33" i="2"/>
  <c r="C32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5" i="2"/>
  <c r="C14" i="2"/>
  <c r="C13" i="2"/>
  <c r="C12" i="2"/>
  <c r="C10" i="2"/>
  <c r="C9" i="2"/>
  <c r="K49" i="2"/>
  <c r="K35" i="2"/>
  <c r="C35" i="2" s="1"/>
  <c r="K60" i="2"/>
  <c r="C60" i="2" s="1"/>
  <c r="N52" i="2"/>
  <c r="K52" i="2"/>
  <c r="H52" i="2"/>
  <c r="C52" i="2" s="1"/>
  <c r="K37" i="2"/>
  <c r="H37" i="2"/>
  <c r="C37" i="2" s="1"/>
  <c r="N41" i="2"/>
  <c r="K41" i="2"/>
  <c r="C41" i="2" s="1"/>
  <c r="H41" i="2"/>
  <c r="N16" i="2"/>
  <c r="K16" i="2"/>
  <c r="N31" i="2"/>
  <c r="K31" i="2"/>
  <c r="H31" i="2"/>
  <c r="C31" i="2" s="1"/>
  <c r="N11" i="2"/>
  <c r="K11" i="2"/>
  <c r="C11" i="2" s="1"/>
  <c r="H11" i="2"/>
  <c r="H16" i="2"/>
  <c r="C16" i="2" s="1"/>
  <c r="M37" i="2"/>
  <c r="L37" i="2"/>
  <c r="E37" i="2" s="1"/>
  <c r="J37" i="2"/>
  <c r="I37" i="2"/>
  <c r="M60" i="2"/>
  <c r="L60" i="2"/>
  <c r="E60" i="2" s="1"/>
  <c r="J60" i="2"/>
  <c r="F60" i="2" s="1"/>
  <c r="I60" i="2"/>
  <c r="D60" i="2"/>
  <c r="P52" i="2"/>
  <c r="P64" i="2" s="1"/>
  <c r="O52" i="2"/>
  <c r="O64" i="2" s="1"/>
  <c r="M52" i="2"/>
  <c r="M64" i="2" s="1"/>
  <c r="L52" i="2"/>
  <c r="J52" i="2"/>
  <c r="J64" i="2" s="1"/>
  <c r="F64" i="2" s="1"/>
  <c r="I52" i="2"/>
  <c r="D52" i="2"/>
  <c r="P49" i="2"/>
  <c r="O49" i="2"/>
  <c r="E49" i="2" s="1"/>
  <c r="M49" i="2"/>
  <c r="L49" i="2"/>
  <c r="J49" i="2"/>
  <c r="I49" i="2"/>
  <c r="D49" i="2"/>
  <c r="P41" i="2"/>
  <c r="F41" i="2" s="1"/>
  <c r="M41" i="2"/>
  <c r="L41" i="2"/>
  <c r="E41" i="2" s="1"/>
  <c r="J41" i="2"/>
  <c r="I41" i="2"/>
  <c r="D41" i="2"/>
  <c r="D37" i="2"/>
  <c r="M35" i="2"/>
  <c r="L35" i="2"/>
  <c r="E35" i="2" s="1"/>
  <c r="D35" i="2"/>
  <c r="P31" i="2"/>
  <c r="O31" i="2"/>
  <c r="M31" i="2"/>
  <c r="L31" i="2"/>
  <c r="J31" i="2"/>
  <c r="F31" i="2" s="1"/>
  <c r="I31" i="2"/>
  <c r="D31" i="2"/>
  <c r="P16" i="2"/>
  <c r="O16" i="2"/>
  <c r="E16" i="2" s="1"/>
  <c r="M16" i="2"/>
  <c r="L16" i="2"/>
  <c r="J16" i="2"/>
  <c r="F16" i="2" s="1"/>
  <c r="I16" i="2"/>
  <c r="D16" i="2"/>
  <c r="P11" i="2"/>
  <c r="P66" i="2" s="1"/>
  <c r="O11" i="2"/>
  <c r="M11" i="2"/>
  <c r="L11" i="2"/>
  <c r="J11" i="2"/>
  <c r="F11" i="2" s="1"/>
  <c r="I11" i="2"/>
  <c r="D11" i="2"/>
  <c r="D64" i="2" l="1"/>
  <c r="D66" i="2"/>
  <c r="I64" i="2"/>
  <c r="L64" i="2"/>
  <c r="E64" i="2" s="1"/>
  <c r="H66" i="2"/>
  <c r="N66" i="2"/>
  <c r="K66" i="2"/>
  <c r="E52" i="2"/>
  <c r="F52" i="2"/>
  <c r="D44" i="2"/>
  <c r="I44" i="2"/>
  <c r="O44" i="2"/>
  <c r="P44" i="2"/>
  <c r="L44" i="2"/>
  <c r="G9" i="2"/>
  <c r="J44" i="2"/>
  <c r="M44" i="2"/>
  <c r="Q10" i="1"/>
  <c r="L52" i="1"/>
  <c r="G87" i="1"/>
  <c r="G86" i="1"/>
  <c r="G84" i="1"/>
  <c r="G82" i="1"/>
  <c r="G80" i="1"/>
  <c r="G79" i="1"/>
  <c r="G78" i="1"/>
  <c r="G76" i="1"/>
  <c r="G74" i="1"/>
  <c r="G73" i="1"/>
  <c r="G72" i="1"/>
  <c r="G71" i="1"/>
  <c r="G70" i="1"/>
  <c r="G69" i="1"/>
  <c r="G67" i="1"/>
  <c r="G65" i="1"/>
  <c r="G64" i="1"/>
  <c r="G62" i="1"/>
  <c r="G61" i="1"/>
  <c r="G60" i="1"/>
  <c r="G58" i="1"/>
  <c r="G57" i="1"/>
  <c r="G56" i="1"/>
  <c r="G55" i="1"/>
  <c r="G54" i="1"/>
  <c r="G53" i="1"/>
  <c r="G52" i="1"/>
  <c r="G50" i="1"/>
  <c r="G48" i="1"/>
  <c r="G46" i="1"/>
  <c r="G45" i="1"/>
  <c r="G44" i="1"/>
  <c r="G43" i="1"/>
  <c r="G41" i="1"/>
  <c r="G40" i="1"/>
  <c r="G38" i="1"/>
  <c r="G37" i="1"/>
  <c r="G35" i="1"/>
  <c r="G34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6" i="1"/>
  <c r="G15" i="1"/>
  <c r="G14" i="1"/>
  <c r="G13" i="1"/>
  <c r="G12" i="1"/>
  <c r="G10" i="1"/>
  <c r="E87" i="1"/>
  <c r="E86" i="1"/>
  <c r="E84" i="1"/>
  <c r="E82" i="1"/>
  <c r="E80" i="1"/>
  <c r="E79" i="1"/>
  <c r="E78" i="1"/>
  <c r="E76" i="1"/>
  <c r="E74" i="1"/>
  <c r="E73" i="1"/>
  <c r="E72" i="1"/>
  <c r="E71" i="1"/>
  <c r="E70" i="1"/>
  <c r="E69" i="1"/>
  <c r="E67" i="1"/>
  <c r="E65" i="1"/>
  <c r="E64" i="1"/>
  <c r="E62" i="1"/>
  <c r="E61" i="1"/>
  <c r="E60" i="1"/>
  <c r="E58" i="1"/>
  <c r="E57" i="1"/>
  <c r="E56" i="1"/>
  <c r="E55" i="1"/>
  <c r="E54" i="1"/>
  <c r="E53" i="1"/>
  <c r="E52" i="1"/>
  <c r="E50" i="1"/>
  <c r="E48" i="1"/>
  <c r="E46" i="1"/>
  <c r="E45" i="1"/>
  <c r="E44" i="1"/>
  <c r="E43" i="1"/>
  <c r="E41" i="1"/>
  <c r="E40" i="1"/>
  <c r="E38" i="1"/>
  <c r="E37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6" i="1"/>
  <c r="E15" i="1"/>
  <c r="E14" i="1"/>
  <c r="E13" i="1"/>
  <c r="E12" i="1"/>
  <c r="E10" i="1"/>
  <c r="D87" i="1"/>
  <c r="D86" i="1"/>
  <c r="D84" i="1"/>
  <c r="D82" i="1"/>
  <c r="D80" i="1"/>
  <c r="D79" i="1"/>
  <c r="D78" i="1"/>
  <c r="D76" i="1"/>
  <c r="D74" i="1"/>
  <c r="D72" i="1"/>
  <c r="D71" i="1"/>
  <c r="D70" i="1"/>
  <c r="D69" i="1"/>
  <c r="D67" i="1"/>
  <c r="D65" i="1"/>
  <c r="D64" i="1"/>
  <c r="D62" i="1"/>
  <c r="D61" i="1"/>
  <c r="D60" i="1"/>
  <c r="D58" i="1"/>
  <c r="D57" i="1"/>
  <c r="D56" i="1"/>
  <c r="D55" i="1"/>
  <c r="D54" i="1"/>
  <c r="D53" i="1"/>
  <c r="D52" i="1"/>
  <c r="D50" i="1"/>
  <c r="D48" i="1"/>
  <c r="D46" i="1"/>
  <c r="D45" i="1"/>
  <c r="D44" i="1"/>
  <c r="D43" i="1"/>
  <c r="D41" i="1"/>
  <c r="D40" i="1"/>
  <c r="D38" i="1"/>
  <c r="D37" i="1"/>
  <c r="D35" i="1"/>
  <c r="D34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6" i="1"/>
  <c r="D15" i="1"/>
  <c r="D14" i="1"/>
  <c r="D13" i="1"/>
  <c r="D12" i="1"/>
  <c r="D10" i="1"/>
  <c r="P66" i="1"/>
  <c r="G66" i="1" s="1"/>
  <c r="N77" i="1"/>
  <c r="E77" i="1" s="1"/>
  <c r="M83" i="1"/>
  <c r="H83" i="1"/>
  <c r="H81" i="1"/>
  <c r="H85" i="1"/>
  <c r="M85" i="1"/>
  <c r="M77" i="1"/>
  <c r="D77" i="1" s="1"/>
  <c r="M73" i="1"/>
  <c r="M75" i="1" s="1"/>
  <c r="D75" i="1" s="1"/>
  <c r="M51" i="1"/>
  <c r="H51" i="1"/>
  <c r="M66" i="1"/>
  <c r="D66" i="1" s="1"/>
  <c r="M63" i="1"/>
  <c r="D63" i="1" s="1"/>
  <c r="M59" i="1"/>
  <c r="H59" i="1"/>
  <c r="D59" i="1" l="1"/>
  <c r="H88" i="1"/>
  <c r="D81" i="1"/>
  <c r="D51" i="1"/>
  <c r="D85" i="1"/>
  <c r="D83" i="1"/>
  <c r="D73" i="1"/>
  <c r="M88" i="1"/>
  <c r="E44" i="2"/>
  <c r="C66" i="2"/>
  <c r="F44" i="2"/>
  <c r="M68" i="1"/>
  <c r="H68" i="1"/>
  <c r="H39" i="1"/>
  <c r="M39" i="1"/>
  <c r="H47" i="1"/>
  <c r="M47" i="1"/>
  <c r="M42" i="1"/>
  <c r="D42" i="1" s="1"/>
  <c r="H36" i="1"/>
  <c r="M36" i="1"/>
  <c r="M33" i="1"/>
  <c r="D33" i="1" s="1"/>
  <c r="M23" i="1"/>
  <c r="D23" i="1" s="1"/>
  <c r="H18" i="1"/>
  <c r="M18" i="1"/>
  <c r="M11" i="1"/>
  <c r="D11" i="1" s="1"/>
  <c r="P85" i="1"/>
  <c r="Q85" i="1" s="1"/>
  <c r="N85" i="1"/>
  <c r="K85" i="1"/>
  <c r="L85" i="1" s="1"/>
  <c r="I85" i="1"/>
  <c r="E85" i="1" s="1"/>
  <c r="P83" i="1"/>
  <c r="Q83" i="1" s="1"/>
  <c r="N83" i="1"/>
  <c r="N88" i="1" s="1"/>
  <c r="K83" i="1"/>
  <c r="L83" i="1" s="1"/>
  <c r="I83" i="1"/>
  <c r="E83" i="1" s="1"/>
  <c r="P81" i="1"/>
  <c r="K81" i="1"/>
  <c r="I81" i="1"/>
  <c r="P77" i="1"/>
  <c r="N75" i="1"/>
  <c r="Q75" i="1" s="1"/>
  <c r="K75" i="1"/>
  <c r="G75" i="1" s="1"/>
  <c r="I75" i="1"/>
  <c r="E75" i="1" s="1"/>
  <c r="N66" i="1"/>
  <c r="E66" i="1" s="1"/>
  <c r="P63" i="1"/>
  <c r="N63" i="1"/>
  <c r="K63" i="1"/>
  <c r="G63" i="1" s="1"/>
  <c r="I63" i="1"/>
  <c r="E63" i="1" s="1"/>
  <c r="P59" i="1"/>
  <c r="Q59" i="1" s="1"/>
  <c r="N59" i="1"/>
  <c r="K59" i="1"/>
  <c r="G59" i="1" s="1"/>
  <c r="I59" i="1"/>
  <c r="E59" i="1" s="1"/>
  <c r="P51" i="1"/>
  <c r="N51" i="1"/>
  <c r="N68" i="1" s="1"/>
  <c r="K51" i="1"/>
  <c r="I51" i="1"/>
  <c r="P47" i="1"/>
  <c r="N47" i="1"/>
  <c r="K47" i="1"/>
  <c r="G47" i="1" s="1"/>
  <c r="I47" i="1"/>
  <c r="E47" i="1" s="1"/>
  <c r="P42" i="1"/>
  <c r="Q42" i="1" s="1"/>
  <c r="N42" i="1"/>
  <c r="E42" i="1" s="1"/>
  <c r="P39" i="1"/>
  <c r="Q39" i="1" s="1"/>
  <c r="N39" i="1"/>
  <c r="K39" i="1"/>
  <c r="G39" i="1" s="1"/>
  <c r="I39" i="1"/>
  <c r="E39" i="1" s="1"/>
  <c r="P36" i="1"/>
  <c r="Q36" i="1" s="1"/>
  <c r="N36" i="1"/>
  <c r="K36" i="1"/>
  <c r="G36" i="1" s="1"/>
  <c r="I36" i="1"/>
  <c r="E36" i="1" s="1"/>
  <c r="P33" i="1"/>
  <c r="Q33" i="1" s="1"/>
  <c r="N33" i="1"/>
  <c r="E33" i="1" s="1"/>
  <c r="P23" i="1"/>
  <c r="Q23" i="1" s="1"/>
  <c r="N23" i="1"/>
  <c r="E23" i="1" s="1"/>
  <c r="P18" i="1"/>
  <c r="Q18" i="1" s="1"/>
  <c r="N18" i="1"/>
  <c r="N17" i="1" s="1"/>
  <c r="E17" i="1" s="1"/>
  <c r="K18" i="1"/>
  <c r="I18" i="1"/>
  <c r="E18" i="1" s="1"/>
  <c r="P11" i="1"/>
  <c r="Q11" i="1" s="1"/>
  <c r="N11" i="1"/>
  <c r="G51" i="1" l="1"/>
  <c r="L51" i="1"/>
  <c r="K68" i="1"/>
  <c r="P68" i="1"/>
  <c r="Q68" i="1" s="1"/>
  <c r="Q51" i="1"/>
  <c r="K88" i="1"/>
  <c r="L81" i="1"/>
  <c r="G77" i="1"/>
  <c r="P88" i="1"/>
  <c r="E81" i="1"/>
  <c r="I88" i="1"/>
  <c r="E88" i="1" s="1"/>
  <c r="M17" i="1"/>
  <c r="N9" i="1"/>
  <c r="E11" i="1"/>
  <c r="I68" i="1"/>
  <c r="E68" i="1" s="1"/>
  <c r="E51" i="1"/>
  <c r="G83" i="1"/>
  <c r="G85" i="1"/>
  <c r="D36" i="1"/>
  <c r="P9" i="1"/>
  <c r="G11" i="1"/>
  <c r="K17" i="1"/>
  <c r="G18" i="1"/>
  <c r="G23" i="1"/>
  <c r="G33" i="1"/>
  <c r="G42" i="1"/>
  <c r="G81" i="1"/>
  <c r="D18" i="1"/>
  <c r="D47" i="1"/>
  <c r="D39" i="1"/>
  <c r="D68" i="1"/>
  <c r="P49" i="1"/>
  <c r="P17" i="1"/>
  <c r="Q17" i="1" s="1"/>
  <c r="H17" i="1"/>
  <c r="D17" i="1" s="1"/>
  <c r="M9" i="1"/>
  <c r="H49" i="1"/>
  <c r="I49" i="1"/>
  <c r="K49" i="1"/>
  <c r="G68" i="1" l="1"/>
  <c r="L68" i="1"/>
  <c r="G88" i="1"/>
  <c r="Q88" i="1"/>
  <c r="L88" i="1"/>
  <c r="G17" i="1"/>
  <c r="K89" i="1"/>
  <c r="L89" i="1" s="1"/>
  <c r="G49" i="1"/>
  <c r="H89" i="1"/>
  <c r="N49" i="1"/>
  <c r="N89" i="1" s="1"/>
  <c r="E9" i="1"/>
  <c r="I89" i="1"/>
  <c r="E89" i="1" s="1"/>
  <c r="M49" i="1"/>
  <c r="M89" i="1" s="1"/>
  <c r="D9" i="1"/>
  <c r="Q9" i="1"/>
  <c r="G9" i="1"/>
  <c r="Q89" i="1"/>
  <c r="Q49" i="1" l="1"/>
  <c r="E49" i="1"/>
  <c r="G89" i="1"/>
  <c r="D89" i="1"/>
  <c r="D49" i="1"/>
  <c r="D88" i="1"/>
</calcChain>
</file>

<file path=xl/sharedStrings.xml><?xml version="1.0" encoding="utf-8"?>
<sst xmlns="http://schemas.openxmlformats.org/spreadsheetml/2006/main" count="1520" uniqueCount="689">
  <si>
    <t>№ 
на 
§§</t>
  </si>
  <si>
    <t>В т.ч.:</t>
  </si>
  <si>
    <t>ДЪРЖАВНИ</t>
  </si>
  <si>
    <t>МЕСТНИ</t>
  </si>
  <si>
    <t>x</t>
  </si>
  <si>
    <t xml:space="preserve">    д-к в/у недвижимите имоти</t>
  </si>
  <si>
    <t xml:space="preserve">    д-к в/у превозните средства</t>
  </si>
  <si>
    <t xml:space="preserve">    д-к при придоб. на имущ. по дар.и възм.начин</t>
  </si>
  <si>
    <t>туристически данък</t>
  </si>
  <si>
    <t>Други данъци</t>
  </si>
  <si>
    <t>2. НЕДАНЪЧНИ ПРИХОДИ</t>
  </si>
  <si>
    <t>Приходи и доходи от собственост, от тях:</t>
  </si>
  <si>
    <t xml:space="preserve">   нетни приходи от продажба на услуги</t>
  </si>
  <si>
    <t xml:space="preserve">   приходи от наеми на имущество</t>
  </si>
  <si>
    <t xml:space="preserve">   приходи от наеми на земя</t>
  </si>
  <si>
    <t xml:space="preserve">   приходи от лихви по тек. банкови с-ки</t>
  </si>
  <si>
    <t>Общински такси, от тях:</t>
  </si>
  <si>
    <t xml:space="preserve">    за ползване на детски градини</t>
  </si>
  <si>
    <t xml:space="preserve">    за ползване на детски ясли и др. по здравеоп.</t>
  </si>
  <si>
    <t xml:space="preserve">   за ползване на ДСП и др. общ. соц. усл.</t>
  </si>
  <si>
    <t xml:space="preserve">   за ползване на пазари, тържища и др.</t>
  </si>
  <si>
    <t xml:space="preserve">   за битови отпадъци</t>
  </si>
  <si>
    <t xml:space="preserve">   за технически услуги</t>
  </si>
  <si>
    <t xml:space="preserve">   за административни услуги</t>
  </si>
  <si>
    <t xml:space="preserve">   за притежаване на куче</t>
  </si>
  <si>
    <t xml:space="preserve">   други общински такси</t>
  </si>
  <si>
    <t>Глоби, санкции и наказателни лихви</t>
  </si>
  <si>
    <t>глоби, санкции, неустойки, нак.лихви</t>
  </si>
  <si>
    <t>наказ.лихви за данъци</t>
  </si>
  <si>
    <t>Други неданъчни приходи</t>
  </si>
  <si>
    <t>реализирани курсови разлики от валутни операции (нето) (+/-)</t>
  </si>
  <si>
    <t>36-01</t>
  </si>
  <si>
    <t xml:space="preserve"> други неданъчни приходи</t>
  </si>
  <si>
    <t>Внесени ДДС и други данъци в/у продажбите (-)</t>
  </si>
  <si>
    <t>внесен ДДС (-)</t>
  </si>
  <si>
    <t>37-01</t>
  </si>
  <si>
    <t xml:space="preserve">    внесен данък в/у приходите от стоп. Дейност на БП (-)</t>
  </si>
  <si>
    <t>Постъпления от продажба на нефинанс. активи</t>
  </si>
  <si>
    <t>Постъпления от продажба на сгради</t>
  </si>
  <si>
    <t>40-22</t>
  </si>
  <si>
    <t>Постъпления от продажба на НМДА</t>
  </si>
  <si>
    <t>40-30</t>
  </si>
  <si>
    <t>Постъпления от продажба на земя</t>
  </si>
  <si>
    <t>Помощи, дар.и др.безв.пол.суми от страната</t>
  </si>
  <si>
    <t>текущи дарения, помощи и др.безвъзм. получени суми от страната</t>
  </si>
  <si>
    <t>45-01</t>
  </si>
  <si>
    <t>ВСИЧКО ПРИХОДИ I (1+2):</t>
  </si>
  <si>
    <t>II. ВЗАИМООТНОШЕНИЯ С ЦБ</t>
  </si>
  <si>
    <t>Получени трансфери(субс./вн.) от/ за ЦБ</t>
  </si>
  <si>
    <t>а/ обща субсидия и други трансфери за държавни д-сти от ЦБ за общини (+)</t>
  </si>
  <si>
    <t>х</t>
  </si>
  <si>
    <t xml:space="preserve">б/ обща изравнителна субсидия и други трансфери за местни дейности </t>
  </si>
  <si>
    <t>в/ целеви трансф. за капиталови разходи</t>
  </si>
  <si>
    <t>г/ получени от общини целеви трансфери (субвенции) от ЦБ чрез кодове в СЕБРА 488 001 ххх-х</t>
  </si>
  <si>
    <t>31-18</t>
  </si>
  <si>
    <t>д/ получени от общини целеви трансфери (субсидии) от ЦБ чрез кодове в СЕБРА 488 002 ххх-х</t>
  </si>
  <si>
    <t>е/ възстановени трансфери за ЦБ (-)</t>
  </si>
  <si>
    <t>III. ТРАНСФЕРИ</t>
  </si>
  <si>
    <t>Трансфери  м/у бюдж.с/ки (+/-)</t>
  </si>
  <si>
    <t>в т. ч. Получени трансфери (+)</t>
  </si>
  <si>
    <t>61-01</t>
  </si>
  <si>
    <t>в т. ч. Предоставени трансфери (-)</t>
  </si>
  <si>
    <t>61-02</t>
  </si>
  <si>
    <t>в т.ч. Трансфер по ПВЗ от МТСП</t>
  </si>
  <si>
    <t>61-05</t>
  </si>
  <si>
    <t>Трансфери м/у бюдж. и извънб. с/ки (+/-)</t>
  </si>
  <si>
    <t>получени трансфери (+)</t>
  </si>
  <si>
    <t>62-01</t>
  </si>
  <si>
    <t xml:space="preserve"> предоставени трансфери (-)</t>
  </si>
  <si>
    <t>62-02</t>
  </si>
  <si>
    <t>Трансфери от/за държавни предприятия и други лица, включени в консолидираната фискална програма</t>
  </si>
  <si>
    <t>64-00</t>
  </si>
  <si>
    <t>64-01</t>
  </si>
  <si>
    <t>ВСИЧКО ТРАНСФЕРИ:</t>
  </si>
  <si>
    <t>ІV. ВРЕМЕННИ БЕЗЛИХВЕНИ ЗАЕМИ</t>
  </si>
  <si>
    <t>Временни безлихвени заеми м/у бюджетни сметки (нето)</t>
  </si>
  <si>
    <t>75-00</t>
  </si>
  <si>
    <t>Врем. безл. заеми м/у бюджетни и извънб. с/ки и фондове (нето)</t>
  </si>
  <si>
    <t>76-00</t>
  </si>
  <si>
    <t>Временни безлихв.заеми от/за държ.предприятия и други с/ки, включени в консолидираната фикс.програма (нето)</t>
  </si>
  <si>
    <t>78-00</t>
  </si>
  <si>
    <t>Временни безлихв.заеми от/за с/ки за чужди средства (нето)</t>
  </si>
  <si>
    <t>78-33</t>
  </si>
  <si>
    <t>ВСИЧКО ВРЕМЕННИ БЕЗЛИХВЕНИ ЗАЕМИ:</t>
  </si>
  <si>
    <t>V. ОПЕРАЦИИ С ФИН.АКТИВИ И ПАСИВИ</t>
  </si>
  <si>
    <t>Заеми от банки и други лица в страната - нето (+/-)</t>
  </si>
  <si>
    <t>83-00</t>
  </si>
  <si>
    <t>получени краткосрочни заеми от банки в страната (+)</t>
  </si>
  <si>
    <t>83-11</t>
  </si>
  <si>
    <t>получени дългосрочни заеми от банки в страната (+)</t>
  </si>
  <si>
    <t>83-21</t>
  </si>
  <si>
    <t>погашения по дългосрочни заеми от банки в страната (-)</t>
  </si>
  <si>
    <t>83-22</t>
  </si>
  <si>
    <t>Временно съхранявани средства и средства на разпореждане - нето (+/-)</t>
  </si>
  <si>
    <t>88-00</t>
  </si>
  <si>
    <t>средства на разпореждане предоставени/ събрани от/за извънбюджетни сметки (+/-)</t>
  </si>
  <si>
    <t>88-03</t>
  </si>
  <si>
    <t>Друго финансиране - нето (+/-)</t>
  </si>
  <si>
    <t>93-00</t>
  </si>
  <si>
    <t>погашения по финансов лизинг и търговски кредит  (-)</t>
  </si>
  <si>
    <t>93-18</t>
  </si>
  <si>
    <t>Депозити и средства по сметки (нето)(+/-)</t>
  </si>
  <si>
    <t>остатък в лв. от предх. период  (+)</t>
  </si>
  <si>
    <t>наличност в лв. по сметки в края на периода (-)</t>
  </si>
  <si>
    <t>95-07</t>
  </si>
  <si>
    <t xml:space="preserve">ВСИЧКО ПРИХОДИ: </t>
  </si>
  <si>
    <t>ПРИЛОЖЕНИЕ № 1</t>
  </si>
  <si>
    <t>О Т Ч Е Т</t>
  </si>
  <si>
    <t>ЗА ИЗПЪЛНЕНИЕ НА ПРИХОДНАТА ЧАСТ НА БЮДЖЕТА НА ОБЩИНА СУНГУРЛАРЕ КЪМ 31.12.2017 Г.</t>
  </si>
  <si>
    <t>Наименование на приходните параграфи</t>
  </si>
  <si>
    <t>ВСИЧКО държавни и общински приходи</t>
  </si>
  <si>
    <t>Отчет към 31.12.2016 г.</t>
  </si>
  <si>
    <t>Начален бюджет 2017 г.</t>
  </si>
  <si>
    <t>Отчет към 31.12.2017 г.</t>
  </si>
  <si>
    <t>№ по ред</t>
  </si>
  <si>
    <t>1. ИМУЩЕСТВЕНИ И ДРУГИ ДАНЪЦИ</t>
  </si>
  <si>
    <t>Окончателен годишен патентен данък</t>
  </si>
  <si>
    <t>Имуществени и други данъци, в т.ч.:</t>
  </si>
  <si>
    <t>40-24</t>
  </si>
  <si>
    <t>Постъпления от продажба на трансп.ср-ва</t>
  </si>
  <si>
    <t>74-00</t>
  </si>
  <si>
    <t>Получени/предоставени временни безлихвени заеми от ЦБ (нето)</t>
  </si>
  <si>
    <t>40-00</t>
  </si>
  <si>
    <t>40-40</t>
  </si>
  <si>
    <t>ВСИЧКО ОПЕРАЦИИ С ФИНАНСОВИ АКТИВИ И ПАСИВИ:</t>
  </si>
  <si>
    <t>ПРИЛОЖЕНИЕ № 2</t>
  </si>
  <si>
    <t>Наименование</t>
  </si>
  <si>
    <t>%</t>
  </si>
  <si>
    <t>на изп.</t>
  </si>
  <si>
    <t>ДОФИНАНСИРАНЕ</t>
  </si>
  <si>
    <t>Първона-чален годишен план</t>
  </si>
  <si>
    <t>Уточнен годишен 
план</t>
  </si>
  <si>
    <t>Изпълнение</t>
  </si>
  <si>
    <t>к.5/к.4</t>
  </si>
  <si>
    <t>Уточнен годишен план</t>
  </si>
  <si>
    <t>Изпълне-ние</t>
  </si>
  <si>
    <t xml:space="preserve"> Р А З Х О Д И </t>
  </si>
  <si>
    <t>Запл.и възн. за перс.,нает по тр.и сл.прав.</t>
  </si>
  <si>
    <t>Други възнагр. и плащания за персонал</t>
  </si>
  <si>
    <t>Задължителни осиг. вноски от работодатели</t>
  </si>
  <si>
    <t>Осигур. вноски от работодатели за ДОО</t>
  </si>
  <si>
    <t>осигур.вноски от работодатели за УчПФ</t>
  </si>
  <si>
    <t>Здравно-осиг. вноски от работодат.</t>
  </si>
  <si>
    <t>Вноски за доп. задълж. осиг. от работодат.</t>
  </si>
  <si>
    <t>Издръжка:</t>
  </si>
  <si>
    <t>10-00</t>
  </si>
  <si>
    <t xml:space="preserve">   - Храна</t>
  </si>
  <si>
    <t xml:space="preserve">   - Медикаменти</t>
  </si>
  <si>
    <t xml:space="preserve">   - Постелен инвентар и облекло</t>
  </si>
  <si>
    <t xml:space="preserve">   - Учебни и научн. изсл. р-ди и книги за библ.</t>
  </si>
  <si>
    <t xml:space="preserve">   - Материали</t>
  </si>
  <si>
    <t xml:space="preserve">   - Вода, горива и енергия</t>
  </si>
  <si>
    <t xml:space="preserve">   - Разходи за външни услуги</t>
  </si>
  <si>
    <t xml:space="preserve">   - Текущ ремонт</t>
  </si>
  <si>
    <t xml:space="preserve">   - Командировки в страната</t>
  </si>
  <si>
    <t xml:space="preserve">   - Краткосрочни командировки в чужбина</t>
  </si>
  <si>
    <t xml:space="preserve">   - Разходи за застраховки</t>
  </si>
  <si>
    <t xml:space="preserve">   - Други финансови услуги</t>
  </si>
  <si>
    <t xml:space="preserve">   - Глоби, неуст., нак. лихви</t>
  </si>
  <si>
    <t xml:space="preserve">   - Други некласифицирани в др. пар. и подп.</t>
  </si>
  <si>
    <t>Платени данъци, такси и администр.санкции</t>
  </si>
  <si>
    <t>19-00</t>
  </si>
  <si>
    <t>-платени държавни данъци, такси, наказ.лихви и администр.санкции</t>
  </si>
  <si>
    <t>19-01</t>
  </si>
  <si>
    <t>-платени общински данъци, такси, наказат. Лихви и адмистр.санкции</t>
  </si>
  <si>
    <t>19-81</t>
  </si>
  <si>
    <t>-платени общински данъци, такси, наказат. Лихви и адмистр.санкции в чужбина</t>
  </si>
  <si>
    <t>19-91</t>
  </si>
  <si>
    <t>Разходи за лихви по заеми от страната</t>
  </si>
  <si>
    <t>22-00</t>
  </si>
  <si>
    <t>разходи за лихви по заеми от банки в страната</t>
  </si>
  <si>
    <t>22-21</t>
  </si>
  <si>
    <t xml:space="preserve">Други разходи за лихви </t>
  </si>
  <si>
    <t>29-00</t>
  </si>
  <si>
    <t>други разходи за лихви към местни лица</t>
  </si>
  <si>
    <t>29-91</t>
  </si>
  <si>
    <t>Стипендии</t>
  </si>
  <si>
    <t>Тек.трансфери, обезщ. и помощи за домак.</t>
  </si>
  <si>
    <t xml:space="preserve"> - обезщ. и помощи по решение на Общ.съвет</t>
  </si>
  <si>
    <t xml:space="preserve"> - други текущи трансфери за домакинствата</t>
  </si>
  <si>
    <t>ВСИЧКО РАЗХОДИ:</t>
  </si>
  <si>
    <t>II. СУБСИДИИ:</t>
  </si>
  <si>
    <t>Субсидии за нефинансови предпр.</t>
  </si>
  <si>
    <t>Субсидии на организации с нестоп.цел</t>
  </si>
  <si>
    <t>Разходи за чл.внос и уч. в нетърг.орг. и дейн.</t>
  </si>
  <si>
    <t>ВСИЧКО СУБСИДИИ:</t>
  </si>
  <si>
    <t>ІІІ. КАПИТАЛОВИ РАЗХОДИ</t>
  </si>
  <si>
    <t>Основен ремонт на ДМА</t>
  </si>
  <si>
    <t>Придобиване на ДМА</t>
  </si>
  <si>
    <t xml:space="preserve">   - придобиване на компютри и хардуер</t>
  </si>
  <si>
    <t>52-01</t>
  </si>
  <si>
    <t xml:space="preserve">   - придобиване на сгради</t>
  </si>
  <si>
    <t>52-02</t>
  </si>
  <si>
    <t xml:space="preserve">   - придобиване на др.оборудване, машини и съоръжения</t>
  </si>
  <si>
    <t xml:space="preserve">   - придобиване на транспортни средства</t>
  </si>
  <si>
    <t>52-04</t>
  </si>
  <si>
    <t>- придобиване на стопански инвентар</t>
  </si>
  <si>
    <t>52-05</t>
  </si>
  <si>
    <t>- изграждане на инфраструктурни обекти</t>
  </si>
  <si>
    <t>52-06</t>
  </si>
  <si>
    <t>- придобиване на други ДМА</t>
  </si>
  <si>
    <t>52-19</t>
  </si>
  <si>
    <t>Придобиване на НДА</t>
  </si>
  <si>
    <t>- придобиване на ПП и лицензи</t>
  </si>
  <si>
    <t>53-01</t>
  </si>
  <si>
    <t xml:space="preserve">   - придобиване на други НМДА</t>
  </si>
  <si>
    <t>53-09</t>
  </si>
  <si>
    <t>ВСИЧКО КАПИТАЛОВИ РАЗХОДИ</t>
  </si>
  <si>
    <t>Общо</t>
  </si>
  <si>
    <t>Платени лихви по финан. лизинг и търг.кредит</t>
  </si>
  <si>
    <t>29-10</t>
  </si>
  <si>
    <t>СБОРЕН ОТЧЕТ ЗА КАСОВОТО ИЗПЪЛНЕНИЕ НА РАЗХОДИТЕ ПО БЮДЖЕТА НА ОБЩИНА СУНГУРЛАРЕ ЗА ПЕРИОДА 01.01 - 31.12.2017 г.</t>
  </si>
  <si>
    <t>ВСИЧКО РАЗХОДИ (I+II+III):</t>
  </si>
  <si>
    <t>за изпълнение на разходната част на бюджета за делегираните от държавата дейности към 31.12.2017 г.</t>
  </si>
  <si>
    <t>Код на дейност и параграф</t>
  </si>
  <si>
    <t>Наименование на дейност, параграф и функция</t>
  </si>
  <si>
    <t>Начален план за 2017 г.</t>
  </si>
  <si>
    <t>Уточнен план за 2017 г.</t>
  </si>
  <si>
    <t>разшифровка по подпараграфи на параграф 10-00</t>
  </si>
  <si>
    <t xml:space="preserve"> §10-11 - храна</t>
  </si>
  <si>
    <t xml:space="preserve"> §10-12 - медикаменти</t>
  </si>
  <si>
    <t xml:space="preserve"> §10-13 - пост.инвентар и облекло</t>
  </si>
  <si>
    <t xml:space="preserve"> §10-14 - уч.м-ли</t>
  </si>
  <si>
    <t xml:space="preserve"> §10-15 материали</t>
  </si>
  <si>
    <t xml:space="preserve"> §10-16 - вода, горива и ел.енергия</t>
  </si>
  <si>
    <t xml:space="preserve"> §10-20 - външни услуги</t>
  </si>
  <si>
    <t xml:space="preserve"> §10-30 - текущ ремонт</t>
  </si>
  <si>
    <t>Служби по изборите</t>
  </si>
  <si>
    <t>§ 01-00</t>
  </si>
  <si>
    <t>§02-00</t>
  </si>
  <si>
    <t>§05-00</t>
  </si>
  <si>
    <t>§10-00</t>
  </si>
  <si>
    <t>Общо:</t>
  </si>
  <si>
    <t>Заплати по тр. И сл. Правоотн.</t>
  </si>
  <si>
    <t>Др.възнагр.и плащ.за персонал</t>
  </si>
  <si>
    <t>Осиг.вноски за работодател</t>
  </si>
  <si>
    <t>Общинска администрация</t>
  </si>
  <si>
    <t>Издръжка</t>
  </si>
  <si>
    <t>Други дейности по вътр.сигурност</t>
  </si>
  <si>
    <t xml:space="preserve"> §10-51 - командировки в страната</t>
  </si>
  <si>
    <t>Отбранително мобилиз.подг.</t>
  </si>
  <si>
    <t>§52-00</t>
  </si>
  <si>
    <t>ЦДГ и ОДЗ</t>
  </si>
  <si>
    <t>Общообразователни училища</t>
  </si>
  <si>
    <t>§19-00</t>
  </si>
  <si>
    <t>Платени данъци, такси</t>
  </si>
  <si>
    <t>42-00</t>
  </si>
  <si>
    <t xml:space="preserve">Текущи трансфери, обезщетения и  помощи </t>
  </si>
  <si>
    <t>§40-00</t>
  </si>
  <si>
    <t>Други дейности по образованието</t>
  </si>
  <si>
    <t>Програми за временна заетост</t>
  </si>
  <si>
    <t>Домове за стари хора</t>
  </si>
  <si>
    <t>Дневни центрове за стари хора</t>
  </si>
  <si>
    <t>§42-00</t>
  </si>
  <si>
    <t>Спорт за всички</t>
  </si>
  <si>
    <t>Читалища</t>
  </si>
  <si>
    <t>§ 45-00</t>
  </si>
  <si>
    <t>Субсидии</t>
  </si>
  <si>
    <t>Др.дейности по икономиката</t>
  </si>
  <si>
    <t>Разходи за лихви</t>
  </si>
  <si>
    <t>§29-00</t>
  </si>
  <si>
    <t>Други разходи за лихви</t>
  </si>
  <si>
    <t>Доброволни формирования</t>
  </si>
  <si>
    <t>§51-00</t>
  </si>
  <si>
    <t>Основен ремонт</t>
  </si>
  <si>
    <t>Общо за функция І:</t>
  </si>
  <si>
    <t>Общо за функция ІІ:</t>
  </si>
  <si>
    <t>Общо за функция ІІІ:</t>
  </si>
  <si>
    <t>Общо за функция ІV:</t>
  </si>
  <si>
    <t>Общо за функция V:</t>
  </si>
  <si>
    <t>Общо за функция VІІ:</t>
  </si>
  <si>
    <t>ОБЩО ЗА ДЪРЖАВНИ ДЕЙНОСТИ НА ОБЩИНА</t>
  </si>
  <si>
    <t>І. Функция "Общи държавни служби"</t>
  </si>
  <si>
    <t>ІІ. Функция "Отбрана и сигурност"</t>
  </si>
  <si>
    <t>ІІІ. Функция "Образование"</t>
  </si>
  <si>
    <t>ІV. Функция "Здравеопазване"</t>
  </si>
  <si>
    <t>V. Функция "Социално осигуряване, подпомагане и грижи"</t>
  </si>
  <si>
    <t>VІІ. Функция  "Култура, спорт, почивни дейности и религиозно дело"</t>
  </si>
  <si>
    <t>VІІІ. Функция "Икономически дейности и услуги"</t>
  </si>
  <si>
    <t>ІХ. Функция "Разходи некласифицирани в другите функции"</t>
  </si>
  <si>
    <t>Отчет към 31.12. 2016 г.</t>
  </si>
  <si>
    <t>Превантивна д-ст за намаляване на вредните последствия от бедствия</t>
  </si>
  <si>
    <t>Подготвителна група в училище</t>
  </si>
  <si>
    <t>Професианални гимназии и паралелки за професионална подготовка</t>
  </si>
  <si>
    <t>Център за подкрепа за личностно развитие</t>
  </si>
  <si>
    <t>Детски ясли и яслени групи в ДГ</t>
  </si>
  <si>
    <t>Здравен кабинет в ДГ и училища</t>
  </si>
  <si>
    <t>Други дейности по здравеопазването</t>
  </si>
  <si>
    <t>Домове за възрастни с увреждания</t>
  </si>
  <si>
    <t>Др.служби и дейности по соц.осиг., подпомагане и заетостта</t>
  </si>
  <si>
    <t xml:space="preserve"> §10-62 разходи за застраховки</t>
  </si>
  <si>
    <t xml:space="preserve"> §10-92- неустойки, съдебни обезщ.</t>
  </si>
  <si>
    <t>Отчет към 31.12. 2017 г.</t>
  </si>
  <si>
    <t>§ 53-00</t>
  </si>
  <si>
    <t>Придобиване на НМДА</t>
  </si>
  <si>
    <t>Общински съвети</t>
  </si>
  <si>
    <t>§46-00</t>
  </si>
  <si>
    <t>Разходи за членски внос и участие в нетърг.организ. И дейности</t>
  </si>
  <si>
    <t>Домашен социален патронаж</t>
  </si>
  <si>
    <t>Клубове на пенсионера</t>
  </si>
  <si>
    <t>Водоснабдяване и канализация</t>
  </si>
  <si>
    <t>Осветление на улици и площади</t>
  </si>
  <si>
    <t>Изграждане, ремонт и поддържане на уличната мрежа</t>
  </si>
  <si>
    <t>Други дейности по ЖС, благоустройството и регионалното развитие</t>
  </si>
  <si>
    <t>Озеленяване</t>
  </si>
  <si>
    <t>Чистота</t>
  </si>
  <si>
    <t>Пречистване на отпадъчните води от населените места</t>
  </si>
  <si>
    <t>Общо за функция VІ:</t>
  </si>
  <si>
    <t>VІ. Функция "Жилищно строителство, благоустройство, комунално стопанство и опазване на околната среда"</t>
  </si>
  <si>
    <t>Спортни бази за спорт за всички</t>
  </si>
  <si>
    <t xml:space="preserve">§45-00 </t>
  </si>
  <si>
    <t>Субсидии и др.текущи трансфери на ЮЛНЦ</t>
  </si>
  <si>
    <t>Радиотранслационни възли</t>
  </si>
  <si>
    <t>Обредни домове и зали</t>
  </si>
  <si>
    <t>Други дейности по културата</t>
  </si>
  <si>
    <t>Др.дейности по селско и горско стопанство, лов и риболов</t>
  </si>
  <si>
    <t>§53-00</t>
  </si>
  <si>
    <t>Придобиване на НДМА</t>
  </si>
  <si>
    <t>Служби и дейности по подд., ремонт и изграждане на пътищата</t>
  </si>
  <si>
    <t>§22-00</t>
  </si>
  <si>
    <t>Превантивна дейност за намаляване на вредните последствия от бедствия и аварии</t>
  </si>
  <si>
    <t>Приюти за безстопанствени животни</t>
  </si>
  <si>
    <t>Други дейности по икономиката</t>
  </si>
  <si>
    <t xml:space="preserve"> §10-52 - командировки в чужбина</t>
  </si>
  <si>
    <t>§10-69 др.финансови услуги</t>
  </si>
  <si>
    <t>Бани и перални</t>
  </si>
  <si>
    <t xml:space="preserve"> §10-98- др.разходи</t>
  </si>
  <si>
    <t>Общо за функция VІІІ:</t>
  </si>
  <si>
    <t>ОБЩО ЗА МЕСТНИ ДЕЙНОСТИ НА ОБЩИНА</t>
  </si>
  <si>
    <t xml:space="preserve">Разходи за членски внос и участие в нетърг.организ. </t>
  </si>
  <si>
    <t>Разходи за членски внос и участие в нетърг.организ.</t>
  </si>
  <si>
    <t>в  лева</t>
  </si>
  <si>
    <t>РАЗПОРЕДИТЕЛИ</t>
  </si>
  <si>
    <t>Първоначален бюджет</t>
  </si>
  <si>
    <t xml:space="preserve">Уточнен годишен план </t>
  </si>
  <si>
    <t>Държавни дейности</t>
  </si>
  <si>
    <t>Местни дейности</t>
  </si>
  <si>
    <t>Дофинансиране</t>
  </si>
  <si>
    <t>ОБЩИНСКА АДМИНИСТРАЦИЯ</t>
  </si>
  <si>
    <t>ОУ "ОТЕЦ ПАИСИЙ" - СЪЕДИНЕНИЕ</t>
  </si>
  <si>
    <t>ОУ "ХРИСТО БОТЕВ" - ЛОЗАРЕВО</t>
  </si>
  <si>
    <t>ОУ "СВ.СВ. КИРИЛ И МЕТОДИЙ" - МАНОЛИЧ</t>
  </si>
  <si>
    <t>ОУ "СВ.СВ. КИРИЛ И МЕТОДИЙ" - ГРОЗДЕН</t>
  </si>
  <si>
    <t>ОУ "ВАСИЛ ЛЕВСКИ" - ПРИЛЕП</t>
  </si>
  <si>
    <t>общо разходи</t>
  </si>
  <si>
    <t>ОТЧЕТ 2016 г.</t>
  </si>
  <si>
    <t>Общо разходи 
към 
31.12.2017 г.</t>
  </si>
  <si>
    <t>ОТЧЕТ  ЗА  ИЗПЪЛЕНИЕ  НА  РАЗХОДИТЕ  ПО  РАЗПОРЕДИТЕЛИ  НА  ОБЩИНА  СУНГУРЛАРЕ  КЪМ  31.12.2017 г.</t>
  </si>
  <si>
    <t>ОТЧЕТ ЗА ИЗПЪЛНЕНИЕ НА  сметките за средствата от ЕС (СЕС-3-КСФ;  СЕС-3-РА и СЕС-3-ДЕС)</t>
  </si>
  <si>
    <t>СЕС в т.ч.:</t>
  </si>
  <si>
    <t>Средства от НФ</t>
  </si>
  <si>
    <t>Средства от РА към ДФ "Земеделие"</t>
  </si>
  <si>
    <t>Други средства от ЕС</t>
  </si>
  <si>
    <t>Всичко СЕС</t>
  </si>
  <si>
    <t>ОПЕРАТИВНА ПРОГРАМА</t>
  </si>
  <si>
    <t>ТГС</t>
  </si>
  <si>
    <t>Наименование на прихода/разхода</t>
  </si>
  <si>
    <t>параграф</t>
  </si>
  <si>
    <t>ут.план</t>
  </si>
  <si>
    <t>отчет</t>
  </si>
  <si>
    <t>ПРИХОДИ</t>
  </si>
  <si>
    <t>Трансфери между бюджетни и ИБСФ</t>
  </si>
  <si>
    <t>62-00</t>
  </si>
  <si>
    <t>Трансфери м/у извънбюджетни сметки</t>
  </si>
  <si>
    <t>63-00</t>
  </si>
  <si>
    <t>63-01</t>
  </si>
  <si>
    <t>Врем.безлихв.заеми м/у бюдж.и изв.б.с/ки</t>
  </si>
  <si>
    <t>Врем.съхранявани ср-ва и ср-ва на разпореждане</t>
  </si>
  <si>
    <t>средства на разпорежд.предост.от/за извънбюдж.с/ки</t>
  </si>
  <si>
    <t>Депозити и средства по сметки (нето)</t>
  </si>
  <si>
    <t>95-00</t>
  </si>
  <si>
    <t>остатък в лв. по сметки от предходния период (+)</t>
  </si>
  <si>
    <t>95-01</t>
  </si>
  <si>
    <t>РАЗХОДИ</t>
  </si>
  <si>
    <t>Заплати и възнагр.за персон., нает по тр.и сл. Правоотн.</t>
  </si>
  <si>
    <t>01-00</t>
  </si>
  <si>
    <t>Заплати и възнагр.за персон., нает по трудови  правоотн.</t>
  </si>
  <si>
    <t>01-01</t>
  </si>
  <si>
    <t>Заплати и възнагр.за персон., нает по служебни  правоотн.</t>
  </si>
  <si>
    <t>01-02</t>
  </si>
  <si>
    <t>Др. възнагражд.и плащания на персон.</t>
  </si>
  <si>
    <t>02-00</t>
  </si>
  <si>
    <t>за нещатен персонал нает по трудови правоотношения</t>
  </si>
  <si>
    <t>02-01</t>
  </si>
  <si>
    <t>за персонал извънтруд. Правоотнош.</t>
  </si>
  <si>
    <t>02-02</t>
  </si>
  <si>
    <t>Задължителни осиг.вн.от работодатели</t>
  </si>
  <si>
    <t>05-00</t>
  </si>
  <si>
    <t>осигурителни вн.от работодатели за ДОО</t>
  </si>
  <si>
    <t>05-51</t>
  </si>
  <si>
    <t>осигурителни вн. от работодатели за УчПФ</t>
  </si>
  <si>
    <t>05-52</t>
  </si>
  <si>
    <t>здравно-осигурит.вноски от работодатели</t>
  </si>
  <si>
    <t>05-60</t>
  </si>
  <si>
    <t>вноски за ДЗО от работодатели</t>
  </si>
  <si>
    <t>05-80</t>
  </si>
  <si>
    <t>храна</t>
  </si>
  <si>
    <t>10-11</t>
  </si>
  <si>
    <t>материали</t>
  </si>
  <si>
    <t>10-15</t>
  </si>
  <si>
    <t>вода, горива и енергия</t>
  </si>
  <si>
    <t>10-16</t>
  </si>
  <si>
    <t>външни услуги</t>
  </si>
  <si>
    <t>10-20</t>
  </si>
  <si>
    <t>командировки в страната</t>
  </si>
  <si>
    <t>10-51</t>
  </si>
  <si>
    <t>разходи за застраховки</t>
  </si>
  <si>
    <t>10-62</t>
  </si>
  <si>
    <t>платени държ.данъци, такси, наказ.лихви и адм.санкции</t>
  </si>
  <si>
    <t>52-00</t>
  </si>
  <si>
    <t>изграждане на инфраструктурни обекти</t>
  </si>
  <si>
    <t>РАЗПРЕДЕЛЕНИЕ ПО ФУНКЦИИ</t>
  </si>
  <si>
    <t>Ф-я ІІІ "Образование" Дейност  322</t>
  </si>
  <si>
    <t>00-30</t>
  </si>
  <si>
    <t>Ф-я V "Соц. осиг, подпом. и грижи" Дейност 533;562;589</t>
  </si>
  <si>
    <t>00-50</t>
  </si>
  <si>
    <t>00-80</t>
  </si>
  <si>
    <t>ОБЩО РАЗХОДИ ПО ФУНКЦИИ:</t>
  </si>
  <si>
    <t xml:space="preserve">ОТЧЕТ към  31.12.2017 г. </t>
  </si>
  <si>
    <t>СУ "ХРИСТО БОТЕВ" - СУНГУРЛАРЕ</t>
  </si>
  <si>
    <t>Получени чрез небюджетни предприятия средства от КФП по международни и др.програми</t>
  </si>
  <si>
    <t>47-00</t>
  </si>
  <si>
    <t>получени чрез нестопански организации текущи трансфери от КФП по меджународни и др.програми</t>
  </si>
  <si>
    <t>47-45</t>
  </si>
  <si>
    <t>краткосрочни командировки в чужбина</t>
  </si>
  <si>
    <t>10-52</t>
  </si>
  <si>
    <t>Ф-я VІІІ "Икономически д-сти и усл." Дейност 829</t>
  </si>
  <si>
    <t>НА ОБЩИНА СУНГУРЛАРЕ за периода от 01.01. до  31.12.2017 г.</t>
  </si>
  <si>
    <t>10-14</t>
  </si>
  <si>
    <t xml:space="preserve">учебни и научно-изследователски разходи </t>
  </si>
  <si>
    <t>Платени данъци, такси и административни санкции</t>
  </si>
  <si>
    <t>платени общински данъци, такси, наказ.лихви и адм.санк.</t>
  </si>
  <si>
    <t>"Човешки ресурси" и ОП"Наука и интелигентен растеж"</t>
  </si>
  <si>
    <t>ИНФОРМАЦИЯ</t>
  </si>
  <si>
    <t xml:space="preserve">за общинския дълг, издадените общински гаранции, съотношението на плащанията, дълга на лицата по чл.8а от Закона за общинския дълг и издадените от тях гаранции през 2017 година </t>
  </si>
  <si>
    <t>Код по ЕБК</t>
  </si>
  <si>
    <t>А.    ОБЩИНСКИ ДЪЛГ (емисии, договори за общински заеми и др.задължения, представляващи дълг по смисъла на чл.3 от ЗОД)</t>
  </si>
  <si>
    <t>Описание на дълга /Решение на Общински съвет, Номер на договор/емисия//</t>
  </si>
  <si>
    <t xml:space="preserve">Размер на дълга по договор </t>
  </si>
  <si>
    <t>Кредитор</t>
  </si>
  <si>
    <t>Валута /BGN, EUR, USD, JPY/</t>
  </si>
  <si>
    <t>Предназначение на дълга</t>
  </si>
  <si>
    <t>Краен срок за погасяване</t>
  </si>
  <si>
    <t>Остатъчен размер на дълга към 01.01.2017 г. /в лева/</t>
  </si>
  <si>
    <r>
      <t xml:space="preserve">Усвоен дълг </t>
    </r>
    <r>
      <rPr>
        <b/>
        <i/>
        <sz val="12"/>
        <rFont val="Times New Roman"/>
        <family val="1"/>
        <charset val="204"/>
      </rPr>
      <t>през</t>
    </r>
    <r>
      <rPr>
        <b/>
        <sz val="12"/>
        <rFont val="Times New Roman"/>
        <family val="1"/>
        <charset val="204"/>
      </rPr>
      <t xml:space="preserve"> 2017 г. /в лева/</t>
    </r>
  </si>
  <si>
    <r>
      <t xml:space="preserve">Извършени погашения по </t>
    </r>
    <r>
      <rPr>
        <b/>
        <i/>
        <sz val="12"/>
        <rFont val="Times New Roman"/>
        <family val="1"/>
        <charset val="204"/>
      </rPr>
      <t>главница</t>
    </r>
    <r>
      <rPr>
        <b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през</t>
    </r>
    <r>
      <rPr>
        <b/>
        <sz val="12"/>
        <rFont val="Times New Roman"/>
        <family val="1"/>
        <charset val="204"/>
      </rPr>
      <t xml:space="preserve"> 2017 г. /в лева/</t>
    </r>
  </si>
  <si>
    <r>
      <t xml:space="preserve">Извършени разходи по дълга </t>
    </r>
    <r>
      <rPr>
        <b/>
        <i/>
        <sz val="12"/>
        <rFont val="Times New Roman"/>
        <family val="1"/>
        <charset val="204"/>
      </rPr>
      <t>през</t>
    </r>
    <r>
      <rPr>
        <b/>
        <sz val="12"/>
        <rFont val="Times New Roman"/>
        <family val="1"/>
        <charset val="204"/>
      </rPr>
      <t xml:space="preserve"> 2017 г. /в лева/</t>
    </r>
  </si>
  <si>
    <t>в т.ч.:</t>
  </si>
  <si>
    <t xml:space="preserve">Общо извършени плащания по дълга през 2017 г. по главница и разходи /в лева/ </t>
  </si>
  <si>
    <t>Остатъчен размер на дълга към 31.12.2017 г. /в лева/</t>
  </si>
  <si>
    <t xml:space="preserve">разходи за лихви </t>
  </si>
  <si>
    <t xml:space="preserve">др.разходи (такси, комисионни и др.) </t>
  </si>
  <si>
    <t>к.1</t>
  </si>
  <si>
    <t>к.2</t>
  </si>
  <si>
    <t>к.3</t>
  </si>
  <si>
    <t>к.4</t>
  </si>
  <si>
    <t>к.5</t>
  </si>
  <si>
    <t>к.6</t>
  </si>
  <si>
    <t>к.7</t>
  </si>
  <si>
    <t>к.8</t>
  </si>
  <si>
    <t>к.9</t>
  </si>
  <si>
    <t>k.10 (к.11+к.12)</t>
  </si>
  <si>
    <t>к.11</t>
  </si>
  <si>
    <t>к.12</t>
  </si>
  <si>
    <t>к.13 (к.9+к.10)</t>
  </si>
  <si>
    <t>к.14</t>
  </si>
  <si>
    <t>1.</t>
  </si>
  <si>
    <t>2.</t>
  </si>
  <si>
    <t>3.</t>
  </si>
  <si>
    <t>ОБЩО</t>
  </si>
  <si>
    <t>Забележки:</t>
  </si>
  <si>
    <r>
      <t>1. В справката се попълват данни за задълженията, представляващи дълг по смисъла на</t>
    </r>
    <r>
      <rPr>
        <b/>
        <sz val="10"/>
        <rFont val="Times New Roman"/>
        <family val="1"/>
        <charset val="204"/>
      </rPr>
      <t xml:space="preserve"> чл.3 от ЗОД</t>
    </r>
    <r>
      <rPr>
        <sz val="10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rFont val="Times New Roman"/>
        <family val="1"/>
        <charset val="204"/>
      </rPr>
      <t xml:space="preserve"> чл.3 от ЗОД</t>
    </r>
    <r>
      <rPr>
        <sz val="10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</si>
  <si>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t>2. Информацията се попълва за дългове, които към 01.01.2017 г. са били поети (сключени договори, възникнали задължения), както и за дълговете, които са поети през 2017 г., включително и за тези, които са погасени през 2017 г. Информация за дългове, които към 31.12.2016 г. са приключили, не се попълва.</t>
  </si>
  <si>
    <r>
      <t xml:space="preserve">3. В  случай, че се попълват данни за дългове, които са </t>
    </r>
    <r>
      <rPr>
        <i/>
        <sz val="10"/>
        <rFont val="Times New Roman"/>
        <family val="1"/>
        <charset val="204"/>
      </rPr>
      <t>поети и погасени през 2017 г.</t>
    </r>
    <r>
      <rPr>
        <sz val="10"/>
        <rFont val="Times New Roman"/>
        <family val="1"/>
        <charset val="204"/>
      </rPr>
      <t>, данните в к.7 и к.14 следва да са с нулев размер, а в к. 8 и к.9 следва да са с еднакъв размер.</t>
    </r>
  </si>
  <si>
    <t xml:space="preserve">4. За дълга с фиксиран курс на валутата (в лева, евро), остатъчният размер към 31.12.2017 г. /к.14/ следва да е равен на к.7+к.8-к.9. За дълга във валута с плаващ курс (USD, JPY), левовата равностойност на остатъчния размер към 31.12.2017 г. (к.14) се посочва като се използва съответния курс на БНБ за валутата. </t>
  </si>
  <si>
    <t>5. Остатъчен размер на дълга към 01.01.2017 г. и към 31.12.2017 г. е дълга по счетоводни данни, съответно към двата периода.</t>
  </si>
  <si>
    <t>А.1.    СЪОТНОШЕНИЕ по чл.32, ал.1 от ЗПФ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</si>
  <si>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</si>
  <si>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</si>
  <si>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</si>
  <si>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</si>
  <si>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r>
      <t>в т.ч.:                          плащания по дълга, които се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изключват</t>
    </r>
    <r>
      <rPr>
        <b/>
        <sz val="12"/>
        <rFont val="Times New Roman"/>
        <family val="1"/>
        <charset val="204"/>
      </rPr>
      <t xml:space="preserve"> от съотношението </t>
    </r>
  </si>
  <si>
    <t xml:space="preserve">Плащания по дълга, влизащи в изчислението на съотношени-ето през 2017 г. </t>
  </si>
  <si>
    <t>Съотношение на плащанията по дълга към средногодишния размер на изравнителната и приходите (%)</t>
  </si>
  <si>
    <t>2014 г.</t>
  </si>
  <si>
    <t>2015 г.</t>
  </si>
  <si>
    <t>2016 г.</t>
  </si>
  <si>
    <t>к.1 (к.2+к.3+к.4+к.5+к.6+к.7)</t>
  </si>
  <si>
    <t>к.8 (к.1 /3 )</t>
  </si>
  <si>
    <t>к.10</t>
  </si>
  <si>
    <t>к.11 (к.9 - к.10)</t>
  </si>
  <si>
    <t>к.12 (к.11/к.8)*100</t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</si>
  <si>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rFont val="Times New Roman"/>
        <family val="1"/>
        <charset val="204"/>
      </rPr>
      <t>чл.3 от ЗОД</t>
    </r>
    <r>
      <rPr>
        <sz val="10"/>
        <rFont val="Times New Roman"/>
        <family val="1"/>
        <charset val="204"/>
      </rPr>
      <t>)</t>
    </r>
  </si>
  <si>
    <r>
      <t xml:space="preserve">2. В к.10 се посочва общия размер на плащанията през 2017 г., които следва да се изключват от съотношението. За </t>
    </r>
    <r>
      <rPr>
        <b/>
        <sz val="10"/>
        <rFont val="Times New Roman"/>
        <family val="1"/>
        <charset val="204"/>
      </rPr>
      <t>2017 г.</t>
    </r>
    <r>
      <rPr>
        <sz val="10"/>
        <rFont val="Times New Roman"/>
        <family val="1"/>
        <charset val="204"/>
      </rPr>
      <t xml:space="preserve"> те са:</t>
    </r>
  </si>
  <si>
    <r>
      <t xml:space="preserve">  а) плащанията по дълга по </t>
    </r>
    <r>
      <rPr>
        <b/>
        <sz val="10"/>
        <rFont val="Times New Roman"/>
        <family val="1"/>
        <charset val="204"/>
      </rPr>
      <t>чл. 3, т. 5 от ЗОД</t>
    </r>
    <r>
      <rPr>
        <sz val="10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</si>
  <si>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r>
      <t xml:space="preserve">  б) плащания по ЕСКО договори, съгласно </t>
    </r>
    <r>
      <rPr>
        <b/>
        <sz val="10"/>
        <rFont val="Times New Roman"/>
        <family val="1"/>
        <charset val="204"/>
      </rPr>
      <t>чл.86, ал. 1 от ЗДБРБ за 2017 г.</t>
    </r>
  </si>
  <si>
    <r>
      <t xml:space="preserve">  в) </t>
    </r>
    <r>
      <rPr>
        <i/>
        <sz val="10"/>
        <rFont val="Times New Roman"/>
        <family val="1"/>
        <charset val="204"/>
      </rPr>
      <t>частта</t>
    </r>
    <r>
      <rPr>
        <sz val="10"/>
        <rFont val="Times New Roman"/>
        <family val="1"/>
        <charset val="204"/>
      </rPr>
      <t xml:space="preserve"> от плащанията </t>
    </r>
    <r>
      <rPr>
        <i/>
        <sz val="10"/>
        <rFont val="Times New Roman"/>
        <family val="1"/>
        <charset val="204"/>
      </rPr>
      <t>по главницата</t>
    </r>
    <r>
      <rPr>
        <sz val="10"/>
        <rFont val="Times New Roman"/>
        <family val="1"/>
        <charset val="204"/>
      </rPr>
      <t xml:space="preserve"> по съществуващ дълг през 2017 г., която е погасена чрез нов, рефинансиращ заем, съгласно</t>
    </r>
    <r>
      <rPr>
        <b/>
        <sz val="10"/>
        <rFont val="Times New Roman"/>
        <family val="1"/>
        <charset val="204"/>
      </rPr>
      <t xml:space="preserve"> чл.85, ал.3 от ЗДБРБ за 2018 г.</t>
    </r>
  </si>
  <si>
    <t>Б. ИЗДАДЕНИ ОБЩИНСКИ ГАРАНЦИИ</t>
  </si>
  <si>
    <t>Номер на издадената общинска гаранция</t>
  </si>
  <si>
    <t>Размер на издадената от общината гаранция /в лева/</t>
  </si>
  <si>
    <t>Година на издаване на гаранцията</t>
  </si>
  <si>
    <t>Бенефициент на гаранцията</t>
  </si>
  <si>
    <t>Кредитор на бенефициента на издадената общинска гаранция</t>
  </si>
  <si>
    <t>Остатъчен размер на дълга на бенефициента към 01.01.2017 г. /в лева/</t>
  </si>
  <si>
    <t>Остатъчен размер на дълга на бенефициента към 31.12.2017 г. /в лева/</t>
  </si>
  <si>
    <t>Забележка:</t>
  </si>
  <si>
    <r>
      <t>Информацията се попълва за издадените от общината гаранции (по смисъла на</t>
    </r>
    <r>
      <rPr>
        <b/>
        <sz val="10"/>
        <rFont val="Times New Roman"/>
        <family val="1"/>
        <charset val="204"/>
      </rPr>
      <t xml:space="preserve"> глава Шеста от ЗОД</t>
    </r>
    <r>
      <rPr>
        <sz val="10"/>
        <rFont val="Times New Roman"/>
        <family val="1"/>
        <charset val="204"/>
      </rPr>
      <t>), които към 01.01.2017 г. са били активни, както и за гаранциите, издадени през 2017 г.</t>
    </r>
  </si>
  <si>
    <t xml:space="preserve">Б.1. СЪОТНОШЕНИЕ по чл.32, ал.2 ОТ ЗПФ </t>
  </si>
  <si>
    <r>
      <t xml:space="preserve">Номинал на издадените общински гаранции </t>
    </r>
    <r>
      <rPr>
        <b/>
        <i/>
        <sz val="12"/>
        <rFont val="Times New Roman"/>
        <family val="1"/>
        <charset val="204"/>
      </rPr>
      <t xml:space="preserve">през 2017 г. </t>
    </r>
  </si>
  <si>
    <t>Изравнителна субсидия - отчетни данни за 2016 г.</t>
  </si>
  <si>
    <t>Бюджетни приходи - отчетни данни за 2016 г.</t>
  </si>
  <si>
    <t xml:space="preserve">Съотношение на номинала на издадените през 2017 г. общински гаранции и общата сума на приходите и  изравнителна субсидия </t>
  </si>
  <si>
    <t>к.4 (к.1/(к.2+к.3)*100</t>
  </si>
  <si>
    <r>
      <t xml:space="preserve">В. ДЪЛГ </t>
    </r>
    <r>
      <rPr>
        <b/>
        <u/>
        <sz val="12"/>
        <rFont val="Times New Roman"/>
        <family val="1"/>
        <charset val="204"/>
      </rPr>
      <t>НА ЛИЦАТА ПО чл.8а от</t>
    </r>
    <r>
      <rPr>
        <b/>
        <sz val="12"/>
        <rFont val="Times New Roman"/>
        <family val="1"/>
        <charset val="204"/>
      </rPr>
      <t xml:space="preserve"> ЗОД</t>
    </r>
  </si>
  <si>
    <t>Описание на дълга /Номер на договор/ISIN//</t>
  </si>
  <si>
    <t>Наименование контролираното лице</t>
  </si>
  <si>
    <t>Кредитор на лицето по чл.8а от ЗОД</t>
  </si>
  <si>
    <t xml:space="preserve">Краен срок за погасяване </t>
  </si>
  <si>
    <t>Остатъчен размер на дълга на лицето към 01.01.2017 г. /в лева/</t>
  </si>
  <si>
    <r>
      <t xml:space="preserve">Извършени разходи (лихви, такси и др.) по дълга </t>
    </r>
    <r>
      <rPr>
        <b/>
        <i/>
        <sz val="12"/>
        <rFont val="Times New Roman"/>
        <family val="1"/>
        <charset val="204"/>
      </rPr>
      <t>през</t>
    </r>
    <r>
      <rPr>
        <b/>
        <sz val="12"/>
        <rFont val="Times New Roman"/>
        <family val="1"/>
        <charset val="204"/>
      </rPr>
      <t xml:space="preserve"> 2017 г. /в лева/</t>
    </r>
  </si>
  <si>
    <t>Остатъчен размер на дълга на лицето към 31.12.2017 г. /в лева/</t>
  </si>
  <si>
    <t xml:space="preserve">к.10 </t>
  </si>
  <si>
    <r>
      <t xml:space="preserve">Г. ИЗДАДЕНИ ГАРАНЦИИ </t>
    </r>
    <r>
      <rPr>
        <b/>
        <i/>
        <sz val="12"/>
        <rFont val="Times New Roman"/>
        <family val="1"/>
        <charset val="204"/>
      </rPr>
      <t>ОТ</t>
    </r>
    <r>
      <rPr>
        <b/>
        <i/>
        <u/>
        <sz val="12"/>
        <rFont val="Times New Roman"/>
        <family val="1"/>
        <charset val="204"/>
      </rPr>
      <t xml:space="preserve"> ЛИЦАТА</t>
    </r>
    <r>
      <rPr>
        <b/>
        <u/>
        <sz val="12"/>
        <rFont val="Times New Roman"/>
        <family val="1"/>
        <charset val="204"/>
      </rPr>
      <t xml:space="preserve"> по чл.8а от ЗОД</t>
    </r>
  </si>
  <si>
    <t>Размер на издадената гаранция от лицето по чл.8а от ЗОД</t>
  </si>
  <si>
    <t>Дата на издаване на гаранцията</t>
  </si>
  <si>
    <t>Бенефициент на гаранцията, издадена от лицето по чл.8а от ЗОД</t>
  </si>
  <si>
    <t>Кредитор на бенефициента, на който лицето по чл.8а от ЗОД е издало гаранцията</t>
  </si>
  <si>
    <t>Остатъчен размер на гаранцията към 01.01.2017 г. /в лева/</t>
  </si>
  <si>
    <t>Остатъчен размер на гаранцията към 31.12.2017 г. /в лева/</t>
  </si>
  <si>
    <t xml:space="preserve">Изготвил: </t>
  </si>
  <si>
    <t xml:space="preserve">Кмет на общината: </t>
  </si>
  <si>
    <t>банка</t>
  </si>
  <si>
    <t>BGN</t>
  </si>
  <si>
    <t>временен недостиг на средства</t>
  </si>
  <si>
    <t>27.12.2017 г.</t>
  </si>
  <si>
    <t>Търговско дружество</t>
  </si>
  <si>
    <t>EUR</t>
  </si>
  <si>
    <t>закупуване на ДМА</t>
  </si>
  <si>
    <t>05.03.2018 г.</t>
  </si>
  <si>
    <t>1. Договор за общински заем № 195/27.12.2016 г.</t>
  </si>
  <si>
    <t>2. Финансов лизинг № 30838/05.04.2013 г.</t>
  </si>
  <si>
    <t>3. Финансов лизинг № 30838/05.04.2013 г.</t>
  </si>
  <si>
    <t>3. Финансов лизинг № 30754/05.04.2013 г.</t>
  </si>
  <si>
    <t>4. Безлихвен заем, отпуснат по реда на ЗПФ</t>
  </si>
  <si>
    <t>Министерство на финансите</t>
  </si>
  <si>
    <t>за финансово оздравяване</t>
  </si>
  <si>
    <t>01.12.2019 г.</t>
  </si>
  <si>
    <t>1. Договор за общински заем № 139/11.12.2017 г.</t>
  </si>
  <si>
    <t>11.12.2018 г.</t>
  </si>
  <si>
    <t>/Е.Ралчева/</t>
  </si>
  <si>
    <t>/инж.В.Панделиев/</t>
  </si>
  <si>
    <t>на община Сунгурларе</t>
  </si>
  <si>
    <t>ОБЩИНА</t>
  </si>
  <si>
    <t>СУНГУРЛАРЕ</t>
  </si>
  <si>
    <t>КОД ПО ЕБК</t>
  </si>
  <si>
    <t xml:space="preserve">              РАЗЧЕТ  ЗА ФИНАНСИРАНЕ НА КАПИТАЛОВИТЕ РАЗХОДИ</t>
  </si>
  <si>
    <t>план/отчет за периода:</t>
  </si>
  <si>
    <t xml:space="preserve">от </t>
  </si>
  <si>
    <t>01.01.2017</t>
  </si>
  <si>
    <t>до</t>
  </si>
  <si>
    <t>(в лева)</t>
  </si>
  <si>
    <t>§</t>
  </si>
  <si>
    <t>Наименование на обектите/проектите/позициите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</si>
  <si>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</si>
  <si>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</si>
  <si>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</si>
  <si>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к.16 + к.19/</t>
  </si>
  <si>
    <t>Усвоено към  отчетния период    /к.7 = к.10 + к.13 + к.15 + к.17 + к.20/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</si>
  <si>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</si>
  <si>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</si>
  <si>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</t>
  </si>
  <si>
    <t>Собствени средства</t>
  </si>
  <si>
    <t>Други източници за финансиране -(дарения, ПУДООС, заеми, други)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</si>
  <si>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</si>
  <si>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</si>
  <si>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</si>
  <si>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</si>
  <si>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</si>
  <si>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</si>
  <si>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 31-11; 31-12; 31-13; 31-18; 61-00; СС (собствени средства); ДИ (Други източници)</t>
  </si>
  <si>
    <t>Параграф по ЕБК: 45-00; 46-00; 64-00;74-00; 78-00; 83-11; 83-12; 83-71; 83-72; Други източници</t>
  </si>
  <si>
    <t>код на ССЕС - 42, 96, 97, 98</t>
  </si>
  <si>
    <t>9а</t>
  </si>
  <si>
    <t>10а</t>
  </si>
  <si>
    <t>ОБЩО:</t>
  </si>
  <si>
    <t>Основен ремонт на дълготрайни материални активи</t>
  </si>
  <si>
    <t>Функция 01</t>
  </si>
  <si>
    <t>Общи държавни служби</t>
  </si>
  <si>
    <t>Обекти</t>
  </si>
  <si>
    <t>Ремонт на кметства с. Грозден - Преустройство  на част от сградата на читалището за кметство - 19 133 лв.; с. Терзийско - 14 995 лв.; с. Садово - 7 110 лв.</t>
  </si>
  <si>
    <t>31-13</t>
  </si>
  <si>
    <t>ППР</t>
  </si>
  <si>
    <t>……………………………………</t>
  </si>
  <si>
    <t>МиС</t>
  </si>
  <si>
    <t>Функция 02</t>
  </si>
  <si>
    <t>Отбрана и сигурност</t>
  </si>
  <si>
    <t>………………………….</t>
  </si>
  <si>
    <t>Ремонт на покрив на кметство в с. Вълчин, общ.Сунгурларе  /ПМС № 153/28.07.2017 г./</t>
  </si>
  <si>
    <t>Основен ремонт на лек автомобил "Фолксваген" рег.№ А 0077 МН</t>
  </si>
  <si>
    <t>Функция 03</t>
  </si>
  <si>
    <t>Образование</t>
  </si>
  <si>
    <t>Авариен ремонт на покрива на Детска градина - с. Съединение</t>
  </si>
  <si>
    <t>2016-2017</t>
  </si>
  <si>
    <t>Изготвяне на инвестиционен проект във фаза техн.проект за обект "Реконструкция и рехабилитация на общинска образователна инфраструктура на територията на Община Сунгурларе"</t>
  </si>
  <si>
    <t>Ремонт на училище в с. Манолич, общ.Сунгурларе  /ПМС № 153/28.07.2017 г./</t>
  </si>
  <si>
    <t>Ремонт на ДГ в с. Манолич, общ.Сунгурларе /ПМС № 153/28.07.2017 г./</t>
  </si>
  <si>
    <t>Ремонт на ОУ "Христо Ботев", гр.Сунгурларе /ПМС № 206/24.11.2017 г./</t>
  </si>
  <si>
    <t>Ремонт на ДГ в с. Лозарево, общ.Сунгурларе /ПМС № 206/24.11.2017 г./</t>
  </si>
  <si>
    <t>Ремонт на асфалтова настилка на площадка - помощна сграда в СУ "Христо Ботев" - гр- Сунгурларе</t>
  </si>
  <si>
    <t>Функция 04</t>
  </si>
  <si>
    <t>Здравеопазване</t>
  </si>
  <si>
    <t>…………………………………..</t>
  </si>
  <si>
    <t>Функция 05</t>
  </si>
  <si>
    <t xml:space="preserve"> Социално осигуряване, подпомагане и грижи</t>
  </si>
  <si>
    <t>………………………………………</t>
  </si>
  <si>
    <t>Функция 06</t>
  </si>
  <si>
    <t xml:space="preserve"> Жилищно строителство, благоустройство, комунално стопанство и опазване на околната среда</t>
  </si>
  <si>
    <t>Частичен ремонт на покрив и изграждане на санитарен възел /тоалетна/ в Многофункционална сграда с.Манолич</t>
  </si>
  <si>
    <t>Изготвяне на инвестиционен технически проект за обект "Обществена пералня в УПИ Х /за производствени складови дейности/, кв.100 по ПУП на гр.Сунгурларе"</t>
  </si>
  <si>
    <t>Функция 07</t>
  </si>
  <si>
    <t>Почивно дело, култура, религиозни дейности</t>
  </si>
  <si>
    <t>Изготвяне на техн.проект за обект "Стадион и спортна зала(съблекални) към него в гр. С-ре, Общ. С-ре"</t>
  </si>
  <si>
    <t>Функция 08</t>
  </si>
  <si>
    <t>Икономически дейности и услуги</t>
  </si>
  <si>
    <t xml:space="preserve">BGS-1265-/ІІІ-7306/-Сунгурларе-Грозден-Лозица-граница/Община Карнобат-Сунгурларе/-Огнен-Искра-/І-6/ от.км 0+000 до км.12+000 </t>
  </si>
  <si>
    <t>BGS-2261/ BGS-1265 Лозица-Огнен/-Терзийско от.км 0+000 до км.1+400</t>
  </si>
  <si>
    <t xml:space="preserve">BGS-2267-/ІІ-73/-Прилеп-ж.п.гара Завет-Завет-Съединение-/ІІІ-7305// от.км 9+370 до км.11+770  </t>
  </si>
  <si>
    <t>Придобиване на дълготрайни материални активи</t>
  </si>
  <si>
    <t>придобиване на компютри и хардуер</t>
  </si>
  <si>
    <t>придобиване на сгради</t>
  </si>
  <si>
    <t>придобиване на друго оборудване, машини и съоръжения</t>
  </si>
  <si>
    <t>………………………………..</t>
  </si>
  <si>
    <t>придобиване на транспортни средства</t>
  </si>
  <si>
    <t>придобиване на стопански инвентар</t>
  </si>
  <si>
    <t>обекти</t>
  </si>
  <si>
    <t>придобиване на други ДМА</t>
  </si>
  <si>
    <t>…………………………….</t>
  </si>
  <si>
    <t>Закупуване на компютърна конфигурация за ОУ "Св. Св. Кирил и Методий" - с.Грозден</t>
  </si>
  <si>
    <t>Закупуване на компютърни конфигурации за ОУ - с. Лозарево</t>
  </si>
  <si>
    <t>Закупуване на компютърни конфигурации за ОУ - с. Съединение</t>
  </si>
  <si>
    <t>Закупуване на компютърни конфигурации за ОУ - с. Манолич</t>
  </si>
  <si>
    <t>Закупуване на компютърни конфигурации за ОУ - с. Прилеп</t>
  </si>
  <si>
    <t>Закупуване на комбинирано детско съоръжение за ДГ "Слънце" - гр.Сунгурларе</t>
  </si>
  <si>
    <t>Закупуване на тахограф за СУ гр.Сунгурларе</t>
  </si>
  <si>
    <t>Закупуване на тахограф за ОУ с.Лозарево</t>
  </si>
  <si>
    <t>Закупуване на сушилня машина Тропик 408 за Дом за стари хора - с. Лозарево</t>
  </si>
  <si>
    <t>Изготвяне на технически проект за обект "Многофункционална зала - квартал Морава" в УПИ-І, кв.10 по плана на с. Съединение, област Бургас</t>
  </si>
  <si>
    <t>Изграждане на многофункционална сграда с кметство в с. Съединение, общ. Сунгурларе</t>
  </si>
  <si>
    <t>Изграждане на многофункционална сграда с кметство в с. Съединение, общ. Сунгурларе - етап 2 /ПМС № 206/24.11.2017 г./</t>
  </si>
  <si>
    <t>Закупуване на 4/четири/ броя автобусни спирки в с. Вълчин, с. Грозден, с.Лозарево и с. Прилеп</t>
  </si>
  <si>
    <t>Закупуване на сметосъбираща машина</t>
  </si>
  <si>
    <t>Закупуване на ремарке</t>
  </si>
  <si>
    <t>Изграждане на площад в с. Чубра</t>
  </si>
  <si>
    <t>Изграждане на площад в с. Чубра - етап 2  /ПМС № 206/24.11.2017 г./</t>
  </si>
  <si>
    <t>Канализация, ПСОВ и реконтрукция водопроводна мрежа с. Велислав</t>
  </si>
  <si>
    <t>Изготвяне на технически проект за обект "Изграждане на централен площад в УПИ-І-178 /за площад/, кв.27 по ПУП на с. Чубра, община Сунгурларе, обл. Бургас"</t>
  </si>
  <si>
    <t>Закупуване на PDA устройства</t>
  </si>
  <si>
    <t>Противопожарни автомобили  - 4 бр.</t>
  </si>
  <si>
    <t xml:space="preserve">Платформи  -   4 бр. </t>
  </si>
  <si>
    <t>Технически проект "Проектиране на интегрирана система за ранно известяване на горски пожари"</t>
  </si>
  <si>
    <t xml:space="preserve"> Придобиване на нематериални дълготрайни активи</t>
  </si>
  <si>
    <t>придобиване на програмни продукти и лицензи за програмни продукти</t>
  </si>
  <si>
    <t>придобиване на други нематериални дълготрайни активи</t>
  </si>
  <si>
    <t>Изработване на общ устройствен план</t>
  </si>
  <si>
    <t>61-00</t>
  </si>
  <si>
    <t>…………………………………………….</t>
  </si>
  <si>
    <t>Изготвяне на инвестиционен проект за обект "Закриване и рекултивация на съществуващо общинско депо за ТБО на територията на община Сунгурларе"</t>
  </si>
  <si>
    <t>Изработване на горско-стопански план</t>
  </si>
  <si>
    <t>Придобиване на земя</t>
  </si>
  <si>
    <t>Капиталови трансфери</t>
  </si>
  <si>
    <t>капиталови трансфери за нефинансови предприятия</t>
  </si>
  <si>
    <t>капиталови трансфери за организации с нестопанска цел</t>
  </si>
  <si>
    <t>Изготвил:</t>
  </si>
  <si>
    <t>Отчет към 31.12.2016г.</t>
  </si>
  <si>
    <t>Отчет към 31.12.2017г.</t>
  </si>
  <si>
    <t xml:space="preserve"> Е.Ралчева - Д-р Д"БФСДОС"</t>
  </si>
  <si>
    <t>Приложение № 2.1</t>
  </si>
  <si>
    <t>Приложение №2.2</t>
  </si>
  <si>
    <t>Приложение № 2.3</t>
  </si>
  <si>
    <t xml:space="preserve">                                    ПРИЛОЖЕНИЕ № 3</t>
  </si>
  <si>
    <t>Приложение №4</t>
  </si>
  <si>
    <t xml:space="preserve">Приложение № 5 </t>
  </si>
  <si>
    <t xml:space="preserve">Приложение  №6 </t>
  </si>
  <si>
    <t>Изготвил: Ив.Генчева</t>
  </si>
  <si>
    <t>ОБЩО ЗА ДОФИНАНСИРАНЕ</t>
  </si>
  <si>
    <t>"РСР"</t>
  </si>
  <si>
    <t>Ут.план към 31.12.2017г.</t>
  </si>
  <si>
    <t>ръст к.16:к.14</t>
  </si>
  <si>
    <t>ръст к.11:к.9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</si>
</sst>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00\-00"/>
    <numFmt numFmtId="166" formatCode="_-* #,##0\ _л_в_-;\-* #,##0\ _л_в_-;_-* &quot;-&quot;\ _л_в_-;_-@_-"/>
    <numFmt numFmtId="167" formatCode="#,##0\ _л_в"/>
    <numFmt numFmtId="168" formatCode="#,##0_ ;\-#,##0\ "/>
    <numFmt numFmtId="169" formatCode="_(* #,##0_);_(* \(#,##0\);_(* &quot;-&quot;_);_(@_)"/>
    <numFmt numFmtId="170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9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theme="1"/>
      <name val="Arial Black"/>
      <family val="2"/>
      <charset val="204"/>
    </font>
    <font>
      <b/>
      <sz val="12"/>
      <name val="Times New Roman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9" fontId="16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</cellStyleXfs>
  <cellXfs count="686">
    <xf numFmtId="0" fontId="0" fillId="0" borderId="0" xfId="0"/>
    <xf numFmtId="3" fontId="6" fillId="0" borderId="0" xfId="0" applyNumberFormat="1" applyFont="1" applyProtection="1">
      <protection locked="0"/>
    </xf>
    <xf numFmtId="3" fontId="6" fillId="0" borderId="0" xfId="1" applyNumberFormat="1" applyFont="1" applyProtection="1">
      <protection locked="0"/>
    </xf>
    <xf numFmtId="3" fontId="6" fillId="0" borderId="0" xfId="1" applyNumberFormat="1" applyFont="1" applyBorder="1" applyProtection="1">
      <protection locked="0"/>
    </xf>
    <xf numFmtId="3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Border="1" applyProtection="1">
      <protection locked="0"/>
    </xf>
    <xf numFmtId="3" fontId="5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3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1" quotePrefix="1" applyNumberFormat="1" applyFont="1" applyFill="1" applyBorder="1" applyAlignment="1" applyProtection="1">
      <alignment horizontal="center" vertical="center" wrapText="1"/>
      <protection locked="0"/>
    </xf>
    <xf numFmtId="3" fontId="5" fillId="5" borderId="3" xfId="1" quotePrefix="1" applyNumberFormat="1" applyFont="1" applyFill="1" applyBorder="1" applyAlignment="1" applyProtection="1">
      <alignment horizontal="center" vertical="center" wrapText="1"/>
      <protection locked="0"/>
    </xf>
    <xf numFmtId="3" fontId="5" fillId="5" borderId="3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3" xfId="1" quotePrefix="1" applyNumberFormat="1" applyFont="1" applyFill="1" applyBorder="1" applyAlignment="1" applyProtection="1">
      <alignment horizontal="center" vertical="center" wrapText="1"/>
      <protection locked="0"/>
    </xf>
    <xf numFmtId="3" fontId="5" fillId="5" borderId="3" xfId="1" quotePrefix="1" applyNumberFormat="1" applyFont="1" applyFill="1" applyBorder="1" applyAlignment="1" applyProtection="1">
      <alignment horizontal="center" wrapText="1"/>
      <protection locked="0"/>
    </xf>
    <xf numFmtId="3" fontId="6" fillId="5" borderId="3" xfId="1" quotePrefix="1" applyNumberFormat="1" applyFont="1" applyFill="1" applyBorder="1" applyAlignment="1" applyProtection="1">
      <alignment horizontal="center" wrapText="1"/>
      <protection locked="0"/>
    </xf>
    <xf numFmtId="3" fontId="5" fillId="0" borderId="7" xfId="1" applyNumberFormat="1" applyFont="1" applyFill="1" applyBorder="1" applyAlignment="1" applyProtection="1">
      <alignment horizontal="left" wrapText="1"/>
      <protection locked="0"/>
    </xf>
    <xf numFmtId="3" fontId="5" fillId="2" borderId="3" xfId="1" quotePrefix="1" applyNumberFormat="1" applyFont="1" applyFill="1" applyBorder="1" applyAlignment="1" applyProtection="1">
      <alignment horizontal="right"/>
      <protection locked="0"/>
    </xf>
    <xf numFmtId="3" fontId="5" fillId="0" borderId="3" xfId="1" applyNumberFormat="1" applyFont="1" applyFill="1" applyBorder="1" applyAlignment="1" applyProtection="1">
      <alignment horizontal="center" wrapText="1"/>
      <protection locked="0"/>
    </xf>
    <xf numFmtId="3" fontId="5" fillId="5" borderId="3" xfId="1" applyNumberFormat="1" applyFont="1" applyFill="1" applyBorder="1" applyAlignment="1" applyProtection="1">
      <alignment horizontal="center" wrapText="1"/>
      <protection locked="0"/>
    </xf>
    <xf numFmtId="3" fontId="5" fillId="3" borderId="3" xfId="1" applyNumberFormat="1" applyFont="1" applyFill="1" applyBorder="1" applyAlignment="1" applyProtection="1">
      <alignment horizontal="center" wrapText="1"/>
      <protection locked="0"/>
    </xf>
    <xf numFmtId="3" fontId="5" fillId="0" borderId="0" xfId="0" applyNumberFormat="1" applyFont="1" applyFill="1" applyProtection="1">
      <protection locked="0"/>
    </xf>
    <xf numFmtId="3" fontId="5" fillId="0" borderId="7" xfId="1" quotePrefix="1" applyNumberFormat="1" applyFont="1" applyFill="1" applyBorder="1" applyAlignment="1" applyProtection="1">
      <alignment horizontal="left" wrapText="1"/>
      <protection locked="0"/>
    </xf>
    <xf numFmtId="3" fontId="5" fillId="0" borderId="0" xfId="0" applyNumberFormat="1" applyFont="1" applyProtection="1">
      <protection locked="0"/>
    </xf>
    <xf numFmtId="3" fontId="6" fillId="0" borderId="7" xfId="1" applyNumberFormat="1" applyFont="1" applyFill="1" applyBorder="1" applyAlignment="1" applyProtection="1">
      <alignment wrapText="1"/>
      <protection locked="0"/>
    </xf>
    <xf numFmtId="3" fontId="6" fillId="2" borderId="3" xfId="1" quotePrefix="1" applyNumberFormat="1" applyFont="1" applyFill="1" applyBorder="1" applyAlignment="1" applyProtection="1">
      <alignment horizontal="right"/>
      <protection locked="0"/>
    </xf>
    <xf numFmtId="3" fontId="6" fillId="5" borderId="3" xfId="1" applyNumberFormat="1" applyFont="1" applyFill="1" applyBorder="1" applyAlignment="1" applyProtection="1">
      <alignment horizontal="center" wrapText="1"/>
      <protection locked="0"/>
    </xf>
    <xf numFmtId="3" fontId="6" fillId="3" borderId="3" xfId="1" applyNumberFormat="1" applyFont="1" applyFill="1" applyBorder="1" applyAlignment="1" applyProtection="1">
      <alignment horizontal="center" wrapText="1"/>
      <protection locked="0"/>
    </xf>
    <xf numFmtId="3" fontId="6" fillId="0" borderId="3" xfId="1" applyNumberFormat="1" applyFont="1" applyFill="1" applyBorder="1" applyAlignment="1" applyProtection="1">
      <alignment horizontal="center" wrapText="1"/>
      <protection locked="0"/>
    </xf>
    <xf numFmtId="3" fontId="6" fillId="0" borderId="7" xfId="1" applyNumberFormat="1" applyFont="1" applyFill="1" applyBorder="1" applyAlignment="1" applyProtection="1">
      <alignment horizontal="left" wrapText="1"/>
      <protection locked="0"/>
    </xf>
    <xf numFmtId="3" fontId="5" fillId="0" borderId="7" xfId="1" quotePrefix="1" applyNumberFormat="1" applyFont="1" applyFill="1" applyBorder="1" applyAlignment="1" applyProtection="1">
      <alignment horizontal="center" wrapText="1"/>
      <protection locked="0"/>
    </xf>
    <xf numFmtId="3" fontId="5" fillId="0" borderId="3" xfId="1" applyNumberFormat="1" applyFont="1" applyFill="1" applyBorder="1" applyAlignment="1" applyProtection="1">
      <alignment horizontal="center"/>
      <protection locked="0"/>
    </xf>
    <xf numFmtId="3" fontId="5" fillId="5" borderId="3" xfId="1" applyNumberFormat="1" applyFont="1" applyFill="1" applyBorder="1" applyAlignment="1" applyProtection="1">
      <alignment horizontal="center"/>
      <protection locked="0"/>
    </xf>
    <xf numFmtId="3" fontId="5" fillId="3" borderId="3" xfId="1" applyNumberFormat="1" applyFont="1" applyFill="1" applyBorder="1" applyAlignment="1" applyProtection="1">
      <alignment horizontal="center"/>
      <protection locked="0"/>
    </xf>
    <xf numFmtId="3" fontId="5" fillId="0" borderId="3" xfId="1" quotePrefix="1" applyNumberFormat="1" applyFont="1" applyFill="1" applyBorder="1" applyAlignment="1" applyProtection="1">
      <alignment horizontal="center" wrapText="1"/>
      <protection locked="0"/>
    </xf>
    <xf numFmtId="3" fontId="6" fillId="0" borderId="3" xfId="0" applyNumberFormat="1" applyFont="1" applyFill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6" fillId="0" borderId="3" xfId="1" quotePrefix="1" applyNumberFormat="1" applyFont="1" applyFill="1" applyBorder="1" applyAlignment="1" applyProtection="1">
      <alignment horizontal="center" wrapText="1"/>
      <protection locked="0"/>
    </xf>
    <xf numFmtId="3" fontId="6" fillId="5" borderId="3" xfId="1" quotePrefix="1" applyNumberFormat="1" applyFont="1" applyFill="1" applyBorder="1" applyAlignment="1" applyProtection="1">
      <alignment horizontal="center"/>
    </xf>
    <xf numFmtId="3" fontId="6" fillId="2" borderId="3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center" wrapText="1"/>
      <protection locked="0"/>
    </xf>
    <xf numFmtId="3" fontId="5" fillId="0" borderId="3" xfId="1" quotePrefix="1" applyNumberFormat="1" applyFont="1" applyFill="1" applyBorder="1" applyAlignment="1" applyProtection="1">
      <alignment horizontal="center"/>
      <protection locked="0"/>
    </xf>
    <xf numFmtId="3" fontId="5" fillId="3" borderId="3" xfId="1" quotePrefix="1" applyNumberFormat="1" applyFont="1" applyFill="1" applyBorder="1" applyAlignment="1" applyProtection="1">
      <alignment horizontal="center" wrapText="1"/>
      <protection locked="0"/>
    </xf>
    <xf numFmtId="3" fontId="6" fillId="0" borderId="7" xfId="1" quotePrefix="1" applyNumberFormat="1" applyFont="1" applyFill="1" applyBorder="1" applyAlignment="1" applyProtection="1">
      <alignment horizontal="left" wrapText="1"/>
      <protection locked="0"/>
    </xf>
    <xf numFmtId="3" fontId="6" fillId="3" borderId="3" xfId="1" quotePrefix="1" applyNumberFormat="1" applyFont="1" applyFill="1" applyBorder="1" applyAlignment="1" applyProtection="1">
      <alignment horizontal="center" wrapText="1"/>
      <protection locked="0"/>
    </xf>
    <xf numFmtId="3" fontId="5" fillId="5" borderId="3" xfId="1" quotePrefix="1" applyNumberFormat="1" applyFont="1" applyFill="1" applyBorder="1" applyAlignment="1" applyProtection="1">
      <alignment horizontal="center"/>
      <protection locked="0"/>
    </xf>
    <xf numFmtId="3" fontId="5" fillId="3" borderId="3" xfId="1" quotePrefix="1" applyNumberFormat="1" applyFont="1" applyFill="1" applyBorder="1" applyAlignment="1" applyProtection="1">
      <alignment horizontal="center"/>
      <protection locked="0"/>
    </xf>
    <xf numFmtId="3" fontId="5" fillId="2" borderId="3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center"/>
      <protection locked="0"/>
    </xf>
    <xf numFmtId="3" fontId="6" fillId="0" borderId="3" xfId="1" applyNumberFormat="1" applyFont="1" applyFill="1" applyBorder="1" applyAlignment="1" applyProtection="1">
      <alignment horizontal="center"/>
      <protection locked="0"/>
    </xf>
    <xf numFmtId="3" fontId="6" fillId="5" borderId="3" xfId="1" applyNumberFormat="1" applyFont="1" applyFill="1" applyBorder="1" applyAlignment="1" applyProtection="1">
      <alignment horizontal="center"/>
      <protection locked="0"/>
    </xf>
    <xf numFmtId="3" fontId="6" fillId="3" borderId="3" xfId="1" applyNumberFormat="1" applyFont="1" applyFill="1" applyBorder="1" applyAlignment="1" applyProtection="1">
      <alignment horizontal="center"/>
      <protection locked="0"/>
    </xf>
    <xf numFmtId="3" fontId="6" fillId="3" borderId="7" xfId="1" applyNumberFormat="1" applyFont="1" applyFill="1" applyBorder="1" applyAlignment="1" applyProtection="1">
      <alignment horizontal="left" wrapText="1"/>
      <protection locked="0"/>
    </xf>
    <xf numFmtId="3" fontId="6" fillId="5" borderId="0" xfId="0" applyNumberFormat="1" applyFont="1" applyFill="1" applyProtection="1">
      <protection locked="0"/>
    </xf>
    <xf numFmtId="3" fontId="6" fillId="3" borderId="0" xfId="0" applyNumberFormat="1" applyFont="1" applyFill="1" applyProtection="1">
      <protection locked="0"/>
    </xf>
    <xf numFmtId="3" fontId="6" fillId="7" borderId="3" xfId="1" applyNumberFormat="1" applyFont="1" applyFill="1" applyBorder="1" applyAlignment="1" applyProtection="1">
      <alignment horizontal="center" vertical="center" wrapText="1"/>
      <protection locked="0"/>
    </xf>
    <xf numFmtId="3" fontId="5" fillId="6" borderId="3" xfId="1" quotePrefix="1" applyNumberFormat="1" applyFont="1" applyFill="1" applyBorder="1" applyAlignment="1" applyProtection="1">
      <alignment horizontal="center" wrapText="1"/>
      <protection locked="0"/>
    </xf>
    <xf numFmtId="3" fontId="6" fillId="6" borderId="3" xfId="0" applyNumberFormat="1" applyFont="1" applyFill="1" applyBorder="1" applyProtection="1">
      <protection locked="0"/>
    </xf>
    <xf numFmtId="3" fontId="5" fillId="6" borderId="7" xfId="1" applyNumberFormat="1" applyFont="1" applyFill="1" applyBorder="1" applyAlignment="1" applyProtection="1">
      <alignment horizontal="center" wrapText="1"/>
      <protection locked="0"/>
    </xf>
    <xf numFmtId="3" fontId="5" fillId="6" borderId="3" xfId="1" quotePrefix="1" applyNumberFormat="1" applyFont="1" applyFill="1" applyBorder="1" applyAlignment="1" applyProtection="1">
      <alignment horizontal="right"/>
      <protection locked="0"/>
    </xf>
    <xf numFmtId="3" fontId="6" fillId="6" borderId="3" xfId="1" quotePrefix="1" applyNumberFormat="1" applyFont="1" applyFill="1" applyBorder="1" applyAlignment="1" applyProtection="1">
      <alignment horizontal="right"/>
      <protection locked="0"/>
    </xf>
    <xf numFmtId="3" fontId="5" fillId="6" borderId="7" xfId="1" quotePrefix="1" applyNumberFormat="1" applyFont="1" applyFill="1" applyBorder="1" applyAlignment="1" applyProtection="1">
      <alignment horizontal="center" wrapText="1"/>
      <protection locked="0"/>
    </xf>
    <xf numFmtId="3" fontId="5" fillId="6" borderId="7" xfId="1" applyNumberFormat="1" applyFont="1" applyFill="1" applyBorder="1" applyAlignment="1" applyProtection="1">
      <alignment horizontal="left" wrapText="1"/>
      <protection locked="0"/>
    </xf>
    <xf numFmtId="3" fontId="5" fillId="6" borderId="7" xfId="1" quotePrefix="1" applyNumberFormat="1" applyFont="1" applyFill="1" applyBorder="1" applyAlignment="1" applyProtection="1">
      <alignment horizontal="left" wrapText="1"/>
      <protection locked="0"/>
    </xf>
    <xf numFmtId="3" fontId="5" fillId="6" borderId="3" xfId="1" applyNumberFormat="1" applyFont="1" applyFill="1" applyBorder="1" applyAlignment="1" applyProtection="1">
      <alignment horizontal="right"/>
      <protection locked="0"/>
    </xf>
    <xf numFmtId="3" fontId="5" fillId="4" borderId="3" xfId="1" quotePrefix="1" applyNumberFormat="1" applyFont="1" applyFill="1" applyBorder="1" applyAlignment="1" applyProtection="1">
      <alignment horizontal="right"/>
      <protection locked="0"/>
    </xf>
    <xf numFmtId="164" fontId="6" fillId="2" borderId="3" xfId="1" quotePrefix="1" applyNumberFormat="1" applyFont="1" applyFill="1" applyBorder="1" applyAlignment="1" applyProtection="1">
      <alignment horizontal="center" vertical="center" wrapText="1"/>
      <protection locked="0"/>
    </xf>
    <xf numFmtId="164" fontId="5" fillId="6" borderId="3" xfId="1" quotePrefix="1" applyNumberFormat="1" applyFont="1" applyFill="1" applyBorder="1" applyAlignment="1" applyProtection="1">
      <alignment horizontal="center" wrapText="1"/>
      <protection locked="0"/>
    </xf>
    <xf numFmtId="164" fontId="5" fillId="3" borderId="3" xfId="1" applyNumberFormat="1" applyFont="1" applyFill="1" applyBorder="1" applyAlignment="1" applyProtection="1">
      <alignment horizontal="center" wrapText="1"/>
      <protection locked="0"/>
    </xf>
    <xf numFmtId="164" fontId="6" fillId="3" borderId="3" xfId="1" applyNumberFormat="1" applyFont="1" applyFill="1" applyBorder="1" applyAlignment="1" applyProtection="1">
      <alignment horizontal="center" wrapText="1"/>
      <protection locked="0"/>
    </xf>
    <xf numFmtId="164" fontId="5" fillId="0" borderId="3" xfId="1" applyNumberFormat="1" applyFont="1" applyFill="1" applyBorder="1" applyAlignment="1" applyProtection="1">
      <alignment horizontal="center" wrapText="1"/>
      <protection locked="0"/>
    </xf>
    <xf numFmtId="164" fontId="5" fillId="3" borderId="3" xfId="1" applyNumberFormat="1" applyFont="1" applyFill="1" applyBorder="1" applyAlignment="1" applyProtection="1">
      <alignment horizontal="center"/>
      <protection locked="0"/>
    </xf>
    <xf numFmtId="164" fontId="6" fillId="3" borderId="3" xfId="1" quotePrefix="1" applyNumberFormat="1" applyFont="1" applyFill="1" applyBorder="1" applyAlignment="1" applyProtection="1">
      <alignment horizontal="center" wrapText="1"/>
      <protection locked="0"/>
    </xf>
    <xf numFmtId="164" fontId="5" fillId="3" borderId="3" xfId="1" quotePrefix="1" applyNumberFormat="1" applyFont="1" applyFill="1" applyBorder="1" applyAlignment="1" applyProtection="1">
      <alignment horizontal="center"/>
      <protection locked="0"/>
    </xf>
    <xf numFmtId="164" fontId="5" fillId="3" borderId="3" xfId="1" quotePrefix="1" applyNumberFormat="1" applyFont="1" applyFill="1" applyBorder="1" applyAlignment="1" applyProtection="1">
      <alignment horizontal="center" wrapText="1"/>
      <protection locked="0"/>
    </xf>
    <xf numFmtId="164" fontId="6" fillId="3" borderId="3" xfId="1" applyNumberFormat="1" applyFont="1" applyFill="1" applyBorder="1" applyAlignment="1" applyProtection="1">
      <alignment horizontal="center"/>
      <protection locked="0"/>
    </xf>
    <xf numFmtId="164" fontId="6" fillId="3" borderId="0" xfId="0" applyNumberFormat="1" applyFont="1" applyFill="1" applyProtection="1">
      <protection locked="0"/>
    </xf>
    <xf numFmtId="164" fontId="5" fillId="0" borderId="0" xfId="1" applyNumberFormat="1" applyFont="1" applyFill="1" applyBorder="1" applyAlignment="1" applyProtection="1">
      <protection locked="0"/>
    </xf>
    <xf numFmtId="164" fontId="5" fillId="0" borderId="0" xfId="1" quotePrefix="1" applyNumberFormat="1" applyFont="1" applyFill="1" applyAlignment="1" applyProtection="1">
      <protection locked="0"/>
    </xf>
    <xf numFmtId="164" fontId="6" fillId="0" borderId="0" xfId="0" applyNumberFormat="1" applyFont="1" applyProtection="1">
      <protection locked="0"/>
    </xf>
    <xf numFmtId="3" fontId="5" fillId="4" borderId="5" xfId="0" quotePrefix="1" applyNumberFormat="1" applyFont="1" applyFill="1" applyBorder="1" applyAlignment="1" applyProtection="1">
      <alignment horizontal="right"/>
      <protection hidden="1"/>
    </xf>
    <xf numFmtId="3" fontId="5" fillId="4" borderId="3" xfId="1" quotePrefix="1" applyNumberFormat="1" applyFont="1" applyFill="1" applyBorder="1" applyAlignment="1" applyProtection="1">
      <alignment horizontal="center" wrapText="1"/>
      <protection locked="0"/>
    </xf>
    <xf numFmtId="3" fontId="5" fillId="4" borderId="3" xfId="1" applyNumberFormat="1" applyFont="1" applyFill="1" applyBorder="1" applyAlignment="1" applyProtection="1">
      <alignment horizontal="center" wrapText="1"/>
      <protection locked="0"/>
    </xf>
    <xf numFmtId="3" fontId="5" fillId="4" borderId="6" xfId="0" applyNumberFormat="1" applyFont="1" applyFill="1" applyBorder="1" applyAlignment="1" applyProtection="1">
      <alignment horizontal="center" wrapText="1"/>
      <protection hidden="1"/>
    </xf>
    <xf numFmtId="164" fontId="5" fillId="4" borderId="3" xfId="1" applyNumberFormat="1" applyFont="1" applyFill="1" applyBorder="1" applyProtection="1">
      <protection locked="0"/>
    </xf>
    <xf numFmtId="3" fontId="5" fillId="4" borderId="3" xfId="1" applyNumberFormat="1" applyFont="1" applyFill="1" applyBorder="1" applyAlignment="1" applyProtection="1">
      <alignment horizontal="center"/>
      <protection locked="0"/>
    </xf>
    <xf numFmtId="3" fontId="6" fillId="4" borderId="3" xfId="1" applyNumberFormat="1" applyFont="1" applyFill="1" applyBorder="1" applyAlignment="1" applyProtection="1">
      <alignment horizontal="center"/>
      <protection locked="0"/>
    </xf>
    <xf numFmtId="164" fontId="6" fillId="4" borderId="3" xfId="1" applyNumberFormat="1" applyFont="1" applyFill="1" applyBorder="1" applyAlignment="1" applyProtection="1">
      <alignment horizontal="center"/>
      <protection locked="0"/>
    </xf>
    <xf numFmtId="164" fontId="5" fillId="4" borderId="3" xfId="1" applyNumberFormat="1" applyFont="1" applyFill="1" applyBorder="1" applyAlignment="1" applyProtection="1">
      <alignment horizontal="center"/>
      <protection locked="0"/>
    </xf>
    <xf numFmtId="164" fontId="5" fillId="4" borderId="3" xfId="1" quotePrefix="1" applyNumberFormat="1" applyFont="1" applyFill="1" applyBorder="1" applyAlignment="1" applyProtection="1">
      <alignment horizontal="center" wrapText="1"/>
      <protection locked="0"/>
    </xf>
    <xf numFmtId="3" fontId="5" fillId="4" borderId="3" xfId="1" quotePrefix="1" applyNumberFormat="1" applyFont="1" applyFill="1" applyBorder="1" applyAlignment="1" applyProtection="1">
      <alignment horizontal="center"/>
      <protection locked="0"/>
    </xf>
    <xf numFmtId="164" fontId="5" fillId="4" borderId="3" xfId="1" quotePrefix="1" applyNumberFormat="1" applyFont="1" applyFill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3" fontId="5" fillId="0" borderId="3" xfId="1" applyNumberFormat="1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center" wrapText="1"/>
      <protection locked="0"/>
    </xf>
    <xf numFmtId="0" fontId="12" fillId="3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2" xfId="0" quotePrefix="1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3" borderId="22" xfId="0" quotePrefix="1" applyFont="1" applyFill="1" applyBorder="1" applyAlignment="1" applyProtection="1">
      <alignment horizontal="center" vertical="center" wrapText="1"/>
      <protection locked="0"/>
    </xf>
    <xf numFmtId="0" fontId="5" fillId="0" borderId="23" xfId="0" quotePrefix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24" xfId="0" quotePrefix="1" applyFont="1" applyFill="1" applyBorder="1" applyAlignment="1" applyProtection="1">
      <alignment horizontal="center" vertical="center" wrapText="1"/>
      <protection locked="0"/>
    </xf>
    <xf numFmtId="0" fontId="6" fillId="0" borderId="24" xfId="0" quotePrefix="1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5" fillId="3" borderId="24" xfId="0" quotePrefix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/>
      <protection locked="0"/>
    </xf>
    <xf numFmtId="165" fontId="6" fillId="0" borderId="3" xfId="0" quotePrefix="1" applyNumberFormat="1" applyFont="1" applyFill="1" applyBorder="1" applyAlignment="1" applyProtection="1">
      <alignment horizontal="center"/>
      <protection locked="0"/>
    </xf>
    <xf numFmtId="0" fontId="5" fillId="0" borderId="25" xfId="0" quotePrefix="1" applyFont="1" applyFill="1" applyBorder="1" applyAlignment="1" applyProtection="1">
      <alignment horizontal="left"/>
      <protection locked="0"/>
    </xf>
    <xf numFmtId="165" fontId="5" fillId="0" borderId="3" xfId="0" quotePrefix="1" applyNumberFormat="1" applyFont="1" applyFill="1" applyBorder="1" applyAlignment="1" applyProtection="1">
      <alignment horizontal="center"/>
      <protection locked="0"/>
    </xf>
    <xf numFmtId="2" fontId="6" fillId="0" borderId="3" xfId="0" quotePrefix="1" applyNumberFormat="1" applyFont="1" applyFill="1" applyBorder="1" applyAlignment="1" applyProtection="1">
      <alignment horizontal="center" wrapText="1"/>
      <protection locked="0"/>
    </xf>
    <xf numFmtId="167" fontId="5" fillId="3" borderId="3" xfId="0" applyNumberFormat="1" applyFont="1" applyFill="1" applyBorder="1" applyAlignment="1" applyProtection="1">
      <alignment horizontal="center" wrapText="1"/>
      <protection locked="0"/>
    </xf>
    <xf numFmtId="167" fontId="5" fillId="3" borderId="3" xfId="0" quotePrefix="1" applyNumberFormat="1" applyFont="1" applyFill="1" applyBorder="1" applyAlignment="1" applyProtection="1">
      <alignment horizontal="center" wrapText="1"/>
      <protection locked="0"/>
    </xf>
    <xf numFmtId="167" fontId="12" fillId="0" borderId="0" xfId="0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0" fontId="5" fillId="0" borderId="25" xfId="0" applyFont="1" applyFill="1" applyBorder="1" applyProtection="1">
      <protection locked="0"/>
    </xf>
    <xf numFmtId="165" fontId="5" fillId="0" borderId="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6" fillId="0" borderId="25" xfId="0" applyFont="1" applyFill="1" applyBorder="1" applyProtection="1">
      <protection locked="0"/>
    </xf>
    <xf numFmtId="165" fontId="6" fillId="0" borderId="3" xfId="0" applyNumberFormat="1" applyFont="1" applyFill="1" applyBorder="1" applyAlignment="1" applyProtection="1">
      <alignment horizontal="center"/>
      <protection locked="0"/>
    </xf>
    <xf numFmtId="167" fontId="6" fillId="3" borderId="3" xfId="0" applyNumberFormat="1" applyFont="1" applyFill="1" applyBorder="1" applyAlignment="1" applyProtection="1">
      <alignment horizontal="center" wrapText="1"/>
      <protection locked="0"/>
    </xf>
    <xf numFmtId="167" fontId="6" fillId="3" borderId="3" xfId="0" quotePrefix="1" applyNumberFormat="1" applyFont="1" applyFill="1" applyBorder="1" applyAlignment="1" applyProtection="1">
      <alignment horizontal="center" wrapText="1"/>
      <protection locked="0"/>
    </xf>
    <xf numFmtId="0" fontId="6" fillId="0" borderId="25" xfId="0" applyFont="1" applyFill="1" applyBorder="1" applyAlignment="1" applyProtection="1">
      <alignment horizontal="left"/>
      <protection locked="0"/>
    </xf>
    <xf numFmtId="1" fontId="5" fillId="0" borderId="25" xfId="0" applyNumberFormat="1" applyFont="1" applyFill="1" applyBorder="1" applyAlignment="1" applyProtection="1">
      <alignment horizontal="left"/>
      <protection locked="0"/>
    </xf>
    <xf numFmtId="1" fontId="5" fillId="0" borderId="3" xfId="0" applyNumberFormat="1" applyFont="1" applyFill="1" applyBorder="1" applyAlignment="1" applyProtection="1">
      <alignment horizontal="center"/>
      <protection locked="0"/>
    </xf>
    <xf numFmtId="1" fontId="12" fillId="0" borderId="0" xfId="0" applyNumberFormat="1" applyFont="1" applyAlignment="1" applyProtection="1">
      <protection locked="0"/>
    </xf>
    <xf numFmtId="0" fontId="6" fillId="0" borderId="25" xfId="0" quotePrefix="1" applyFont="1" applyFill="1" applyBorder="1" applyProtection="1">
      <protection locked="0"/>
    </xf>
    <xf numFmtId="0" fontId="6" fillId="0" borderId="25" xfId="0" quotePrefix="1" applyFont="1" applyFill="1" applyBorder="1" applyAlignment="1" applyProtection="1">
      <alignment horizontal="left"/>
      <protection locked="0"/>
    </xf>
    <xf numFmtId="49" fontId="6" fillId="0" borderId="25" xfId="0" applyNumberFormat="1" applyFont="1" applyFill="1" applyBorder="1" applyAlignment="1" applyProtection="1">
      <alignment horizontal="left" wrapText="1"/>
      <protection locked="0"/>
    </xf>
    <xf numFmtId="49" fontId="6" fillId="0" borderId="3" xfId="0" applyNumberFormat="1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Alignment="1" applyProtection="1">
      <alignment horizontal="left"/>
      <protection locked="0"/>
    </xf>
    <xf numFmtId="0" fontId="5" fillId="0" borderId="25" xfId="0" quotePrefix="1" applyFont="1" applyFill="1" applyBorder="1" applyAlignment="1" applyProtection="1">
      <alignment horizontal="center"/>
      <protection locked="0"/>
    </xf>
    <xf numFmtId="167" fontId="6" fillId="3" borderId="3" xfId="0" applyNumberFormat="1" applyFont="1" applyFill="1" applyBorder="1" applyAlignment="1" applyProtection="1">
      <alignment horizontal="center"/>
      <protection locked="0"/>
    </xf>
    <xf numFmtId="0" fontId="6" fillId="0" borderId="25" xfId="0" quotePrefix="1" applyFont="1" applyFill="1" applyBorder="1" applyAlignment="1" applyProtection="1">
      <alignment horizontal="left" wrapText="1"/>
      <protection locked="0"/>
    </xf>
    <xf numFmtId="49" fontId="6" fillId="0" borderId="25" xfId="0" applyNumberFormat="1" applyFont="1" applyFill="1" applyBorder="1" applyAlignment="1" applyProtection="1">
      <alignment horizontal="left"/>
      <protection locked="0"/>
    </xf>
    <xf numFmtId="0" fontId="5" fillId="0" borderId="26" xfId="0" applyFont="1" applyFill="1" applyBorder="1" applyAlignment="1" applyProtection="1">
      <alignment horizontal="left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7" fontId="6" fillId="3" borderId="4" xfId="0" applyNumberFormat="1" applyFont="1" applyFill="1" applyBorder="1" applyAlignment="1" applyProtection="1">
      <alignment horizontal="center" wrapText="1"/>
      <protection locked="0"/>
    </xf>
    <xf numFmtId="167" fontId="6" fillId="3" borderId="4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 wrapText="1"/>
      <protection locked="0"/>
    </xf>
    <xf numFmtId="3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4" xfId="0" quotePrefix="1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quotePrefix="1" applyNumberFormat="1" applyFont="1" applyFill="1" applyBorder="1" applyAlignment="1" applyProtection="1">
      <alignment horizontal="center" wrapText="1"/>
      <protection locked="0"/>
    </xf>
    <xf numFmtId="3" fontId="6" fillId="0" borderId="3" xfId="0" quotePrefix="1" applyNumberFormat="1" applyFont="1" applyFill="1" applyBorder="1" applyAlignment="1" applyProtection="1">
      <alignment horizontal="center"/>
      <protection locked="0"/>
    </xf>
    <xf numFmtId="3" fontId="6" fillId="0" borderId="4" xfId="0" quotePrefix="1" applyNumberFormat="1" applyFont="1" applyFill="1" applyBorder="1" applyAlignment="1" applyProtection="1">
      <alignment horizontal="center" wrapText="1"/>
      <protection locked="0"/>
    </xf>
    <xf numFmtId="3" fontId="5" fillId="0" borderId="3" xfId="0" quotePrefix="1" applyNumberFormat="1" applyFont="1" applyFill="1" applyBorder="1" applyAlignment="1" applyProtection="1">
      <alignment horizontal="center"/>
      <protection locked="0"/>
    </xf>
    <xf numFmtId="3" fontId="5" fillId="0" borderId="3" xfId="0" quotePrefix="1" applyNumberFormat="1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0" fontId="6" fillId="3" borderId="21" xfId="0" quotePrefix="1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Fill="1" applyBorder="1" applyAlignment="1" applyProtection="1">
      <alignment horizontal="center" wrapText="1"/>
      <protection locked="0"/>
    </xf>
    <xf numFmtId="3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3" fontId="0" fillId="0" borderId="3" xfId="0" applyNumberFormat="1" applyBorder="1"/>
    <xf numFmtId="3" fontId="7" fillId="0" borderId="3" xfId="0" applyNumberFormat="1" applyFont="1" applyBorder="1"/>
    <xf numFmtId="0" fontId="3" fillId="0" borderId="3" xfId="0" applyFont="1" applyBorder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/>
    <xf numFmtId="0" fontId="7" fillId="6" borderId="3" xfId="0" applyFont="1" applyFill="1" applyBorder="1" applyAlignment="1">
      <alignment horizontal="left"/>
    </xf>
    <xf numFmtId="0" fontId="7" fillId="6" borderId="3" xfId="0" applyFont="1" applyFill="1" applyBorder="1"/>
    <xf numFmtId="3" fontId="7" fillId="6" borderId="3" xfId="0" applyNumberFormat="1" applyFont="1" applyFill="1" applyBorder="1"/>
    <xf numFmtId="0" fontId="7" fillId="6" borderId="3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3" fontId="7" fillId="0" borderId="3" xfId="0" applyNumberFormat="1" applyFont="1" applyFill="1" applyBorder="1"/>
    <xf numFmtId="0" fontId="7" fillId="0" borderId="0" xfId="0" applyFont="1" applyFill="1"/>
    <xf numFmtId="0" fontId="0" fillId="0" borderId="3" xfId="0" applyFill="1" applyBorder="1" applyAlignment="1">
      <alignment horizontal="left"/>
    </xf>
    <xf numFmtId="0" fontId="0" fillId="0" borderId="0" xfId="0" applyFill="1"/>
    <xf numFmtId="0" fontId="14" fillId="0" borderId="0" xfId="0" applyFont="1" applyAlignment="1">
      <alignment horizontal="center"/>
    </xf>
    <xf numFmtId="0" fontId="0" fillId="0" borderId="3" xfId="0" applyBorder="1" applyAlignment="1">
      <alignment vertical="top" wrapText="1"/>
    </xf>
    <xf numFmtId="0" fontId="7" fillId="0" borderId="2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7" fillId="0" borderId="19" xfId="0" applyFont="1" applyBorder="1"/>
    <xf numFmtId="0" fontId="7" fillId="0" borderId="28" xfId="0" applyFont="1" applyBorder="1"/>
    <xf numFmtId="0" fontId="7" fillId="0" borderId="7" xfId="0" applyFont="1" applyBorder="1"/>
    <xf numFmtId="0" fontId="13" fillId="0" borderId="3" xfId="0" applyFont="1" applyBorder="1" applyAlignment="1">
      <alignment horizontal="left"/>
    </xf>
    <xf numFmtId="0" fontId="13" fillId="0" borderId="28" xfId="0" applyFont="1" applyBorder="1"/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0" fillId="0" borderId="19" xfId="0" applyBorder="1"/>
    <xf numFmtId="0" fontId="0" fillId="0" borderId="19" xfId="0" applyBorder="1" applyAlignment="1">
      <alignment wrapText="1"/>
    </xf>
    <xf numFmtId="0" fontId="3" fillId="0" borderId="28" xfId="0" applyFont="1" applyBorder="1"/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0" fontId="13" fillId="0" borderId="2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" fillId="0" borderId="7" xfId="0" applyFont="1" applyBorder="1"/>
    <xf numFmtId="0" fontId="7" fillId="4" borderId="3" xfId="0" applyFont="1" applyFill="1" applyBorder="1"/>
    <xf numFmtId="3" fontId="0" fillId="0" borderId="0" xfId="0" applyNumberFormat="1"/>
    <xf numFmtId="0" fontId="13" fillId="0" borderId="19" xfId="0" applyFont="1" applyFill="1" applyBorder="1"/>
    <xf numFmtId="0" fontId="7" fillId="9" borderId="3" xfId="0" applyFont="1" applyFill="1" applyBorder="1"/>
    <xf numFmtId="0" fontId="7" fillId="4" borderId="3" xfId="0" applyFont="1" applyFill="1" applyBorder="1" applyAlignment="1">
      <alignment horizontal="left"/>
    </xf>
    <xf numFmtId="0" fontId="7" fillId="4" borderId="28" xfId="0" applyFont="1" applyFill="1" applyBorder="1"/>
    <xf numFmtId="0" fontId="7" fillId="0" borderId="3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7" fillId="0" borderId="28" xfId="0" applyFont="1" applyFill="1" applyBorder="1"/>
    <xf numFmtId="0" fontId="0" fillId="9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6" borderId="3" xfId="0" applyFill="1" applyBorder="1" applyAlignment="1"/>
    <xf numFmtId="0" fontId="0" fillId="0" borderId="3" xfId="0" applyFill="1" applyBorder="1"/>
    <xf numFmtId="0" fontId="7" fillId="6" borderId="3" xfId="0" applyFont="1" applyFill="1" applyBorder="1" applyAlignment="1"/>
    <xf numFmtId="0" fontId="1" fillId="0" borderId="3" xfId="0" applyFont="1" applyFill="1" applyBorder="1"/>
    <xf numFmtId="0" fontId="0" fillId="4" borderId="3" xfId="0" applyFill="1" applyBorder="1" applyAlignment="1">
      <alignment horizontal="left"/>
    </xf>
    <xf numFmtId="0" fontId="18" fillId="0" borderId="0" xfId="0" applyFont="1"/>
    <xf numFmtId="0" fontId="17" fillId="0" borderId="0" xfId="0" applyFont="1" applyFill="1" applyAlignment="1">
      <alignment horizontal="right" wrapText="1"/>
    </xf>
    <xf numFmtId="0" fontId="17" fillId="0" borderId="24" xfId="0" applyFont="1" applyBorder="1" applyAlignment="1">
      <alignment horizontal="center" wrapText="1"/>
    </xf>
    <xf numFmtId="0" fontId="17" fillId="0" borderId="25" xfId="0" applyFont="1" applyFill="1" applyBorder="1"/>
    <xf numFmtId="169" fontId="19" fillId="0" borderId="3" xfId="0" applyNumberFormat="1" applyFont="1" applyFill="1" applyBorder="1" applyAlignment="1">
      <alignment horizontal="center" vertical="distributed" shrinkToFit="1"/>
    </xf>
    <xf numFmtId="169" fontId="19" fillId="0" borderId="3" xfId="0" applyNumberFormat="1" applyFont="1" applyFill="1" applyBorder="1" applyAlignment="1">
      <alignment horizontal="center" vertical="center"/>
    </xf>
    <xf numFmtId="3" fontId="17" fillId="0" borderId="32" xfId="0" applyNumberFormat="1" applyFont="1" applyFill="1" applyBorder="1" applyAlignment="1">
      <alignment horizontal="center"/>
    </xf>
    <xf numFmtId="169" fontId="18" fillId="0" borderId="0" xfId="0" applyNumberFormat="1" applyFont="1"/>
    <xf numFmtId="1" fontId="18" fillId="0" borderId="0" xfId="0" applyNumberFormat="1" applyFont="1"/>
    <xf numFmtId="169" fontId="19" fillId="0" borderId="3" xfId="0" applyNumberFormat="1" applyFont="1" applyFill="1" applyBorder="1" applyAlignment="1">
      <alignment horizontal="center" vertical="center" shrinkToFit="1"/>
    </xf>
    <xf numFmtId="0" fontId="18" fillId="0" borderId="0" xfId="0" applyFont="1" applyFill="1"/>
    <xf numFmtId="3" fontId="19" fillId="0" borderId="3" xfId="0" applyNumberFormat="1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/>
    </xf>
    <xf numFmtId="168" fontId="17" fillId="8" borderId="7" xfId="0" applyNumberFormat="1" applyFont="1" applyFill="1" applyBorder="1" applyAlignment="1">
      <alignment horizontal="center"/>
    </xf>
    <xf numFmtId="3" fontId="17" fillId="8" borderId="3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/>
    <xf numFmtId="1" fontId="20" fillId="0" borderId="0" xfId="0" applyNumberFormat="1" applyFont="1" applyFill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2" fillId="0" borderId="4" xfId="0" applyFont="1" applyBorder="1"/>
    <xf numFmtId="49" fontId="21" fillId="0" borderId="3" xfId="0" applyNumberFormat="1" applyFont="1" applyBorder="1" applyAlignment="1">
      <alignment horizontal="center"/>
    </xf>
    <xf numFmtId="49" fontId="21" fillId="0" borderId="0" xfId="0" applyNumberFormat="1" applyFont="1" applyBorder="1" applyAlignment="1"/>
    <xf numFmtId="0" fontId="21" fillId="0" borderId="0" xfId="0" applyFont="1"/>
    <xf numFmtId="0" fontId="24" fillId="0" borderId="3" xfId="0" applyFont="1" applyBorder="1"/>
    <xf numFmtId="49" fontId="21" fillId="0" borderId="19" xfId="0" applyNumberFormat="1" applyFont="1" applyBorder="1" applyAlignment="1">
      <alignment horizontal="center"/>
    </xf>
    <xf numFmtId="0" fontId="21" fillId="0" borderId="0" xfId="0" applyFont="1" applyBorder="1"/>
    <xf numFmtId="0" fontId="21" fillId="0" borderId="3" xfId="0" applyFont="1" applyBorder="1" applyAlignment="1">
      <alignment horizontal="center"/>
    </xf>
    <xf numFmtId="0" fontId="21" fillId="10" borderId="4" xfId="0" applyFont="1" applyFill="1" applyBorder="1" applyAlignment="1">
      <alignment horizontal="center"/>
    </xf>
    <xf numFmtId="0" fontId="21" fillId="10" borderId="3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11" borderId="3" xfId="0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25" fillId="8" borderId="3" xfId="0" applyFont="1" applyFill="1" applyBorder="1"/>
    <xf numFmtId="49" fontId="25" fillId="8" borderId="3" xfId="0" applyNumberFormat="1" applyFont="1" applyFill="1" applyBorder="1" applyAlignment="1">
      <alignment horizontal="center"/>
    </xf>
    <xf numFmtId="1" fontId="25" fillId="8" borderId="3" xfId="0" applyNumberFormat="1" applyFont="1" applyFill="1" applyBorder="1" applyAlignment="1">
      <alignment horizontal="right"/>
    </xf>
    <xf numFmtId="1" fontId="25" fillId="8" borderId="4" xfId="0" applyNumberFormat="1" applyFont="1" applyFill="1" applyBorder="1" applyAlignment="1">
      <alignment horizontal="center"/>
    </xf>
    <xf numFmtId="1" fontId="25" fillId="8" borderId="3" xfId="0" applyNumberFormat="1" applyFont="1" applyFill="1" applyBorder="1" applyAlignment="1">
      <alignment horizontal="center"/>
    </xf>
    <xf numFmtId="1" fontId="25" fillId="8" borderId="3" xfId="0" applyNumberFormat="1" applyFont="1" applyFill="1" applyBorder="1"/>
    <xf numFmtId="0" fontId="25" fillId="3" borderId="3" xfId="0" applyFont="1" applyFill="1" applyBorder="1"/>
    <xf numFmtId="49" fontId="25" fillId="3" borderId="3" xfId="0" applyNumberFormat="1" applyFont="1" applyFill="1" applyBorder="1" applyAlignment="1">
      <alignment horizontal="center"/>
    </xf>
    <xf numFmtId="1" fontId="25" fillId="10" borderId="3" xfId="0" applyNumberFormat="1" applyFont="1" applyFill="1" applyBorder="1" applyAlignment="1">
      <alignment horizontal="right"/>
    </xf>
    <xf numFmtId="1" fontId="21" fillId="0" borderId="3" xfId="0" applyNumberFormat="1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1" fontId="25" fillId="2" borderId="3" xfId="0" applyNumberFormat="1" applyFont="1" applyFill="1" applyBorder="1"/>
    <xf numFmtId="0" fontId="25" fillId="2" borderId="3" xfId="0" applyFont="1" applyFill="1" applyBorder="1"/>
    <xf numFmtId="0" fontId="25" fillId="11" borderId="3" xfId="0" applyFont="1" applyFill="1" applyBorder="1"/>
    <xf numFmtId="49" fontId="21" fillId="3" borderId="3" xfId="0" applyNumberFormat="1" applyFont="1" applyFill="1" applyBorder="1" applyAlignment="1">
      <alignment horizontal="center"/>
    </xf>
    <xf numFmtId="1" fontId="21" fillId="10" borderId="3" xfId="0" applyNumberFormat="1" applyFont="1" applyFill="1" applyBorder="1" applyAlignment="1">
      <alignment horizontal="right"/>
    </xf>
    <xf numFmtId="0" fontId="21" fillId="2" borderId="3" xfId="0" applyFont="1" applyFill="1" applyBorder="1"/>
    <xf numFmtId="0" fontId="21" fillId="11" borderId="3" xfId="0" applyFont="1" applyFill="1" applyBorder="1"/>
    <xf numFmtId="0" fontId="25" fillId="0" borderId="3" xfId="0" applyFont="1" applyBorder="1"/>
    <xf numFmtId="49" fontId="25" fillId="0" borderId="3" xfId="0" applyNumberFormat="1" applyFont="1" applyBorder="1" applyAlignment="1">
      <alignment horizontal="center"/>
    </xf>
    <xf numFmtId="1" fontId="21" fillId="0" borderId="0" xfId="0" applyNumberFormat="1" applyFont="1"/>
    <xf numFmtId="0" fontId="26" fillId="0" borderId="3" xfId="0" applyFont="1" applyBorder="1"/>
    <xf numFmtId="0" fontId="25" fillId="10" borderId="3" xfId="0" applyFont="1" applyFill="1" applyBorder="1" applyAlignment="1">
      <alignment horizontal="right"/>
    </xf>
    <xf numFmtId="1" fontId="25" fillId="3" borderId="3" xfId="0" applyNumberFormat="1" applyFont="1" applyFill="1" applyBorder="1" applyAlignment="1">
      <alignment horizontal="center"/>
    </xf>
    <xf numFmtId="0" fontId="21" fillId="3" borderId="3" xfId="0" applyFont="1" applyFill="1" applyBorder="1"/>
    <xf numFmtId="0" fontId="25" fillId="0" borderId="3" xfId="0" applyFont="1" applyBorder="1" applyAlignment="1">
      <alignment horizontal="center"/>
    </xf>
    <xf numFmtId="0" fontId="24" fillId="0" borderId="3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3" xfId="0" applyFont="1" applyFill="1" applyBorder="1"/>
    <xf numFmtId="1" fontId="21" fillId="2" borderId="3" xfId="0" applyNumberFormat="1" applyFont="1" applyFill="1" applyBorder="1"/>
    <xf numFmtId="1" fontId="21" fillId="11" borderId="3" xfId="0" applyNumberFormat="1" applyFont="1" applyFill="1" applyBorder="1"/>
    <xf numFmtId="0" fontId="26" fillId="8" borderId="3" xfId="0" applyFont="1" applyFill="1" applyBorder="1"/>
    <xf numFmtId="0" fontId="25" fillId="8" borderId="3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1" fontId="25" fillId="3" borderId="0" xfId="0" applyNumberFormat="1" applyFont="1" applyFill="1" applyBorder="1" applyAlignment="1">
      <alignment horizontal="center"/>
    </xf>
    <xf numFmtId="1" fontId="25" fillId="3" borderId="0" xfId="0" applyNumberFormat="1" applyFont="1" applyFill="1" applyBorder="1"/>
    <xf numFmtId="0" fontId="21" fillId="3" borderId="0" xfId="0" applyFont="1" applyFill="1"/>
    <xf numFmtId="168" fontId="19" fillId="0" borderId="7" xfId="0" applyNumberFormat="1" applyFont="1" applyFill="1" applyBorder="1" applyAlignment="1">
      <alignment horizontal="center"/>
    </xf>
    <xf numFmtId="0" fontId="17" fillId="0" borderId="0" xfId="0" applyFont="1" applyFill="1" applyAlignment="1">
      <alignment wrapText="1"/>
    </xf>
    <xf numFmtId="0" fontId="17" fillId="0" borderId="3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Alignment="1"/>
    <xf numFmtId="3" fontId="18" fillId="0" borderId="0" xfId="0" applyNumberFormat="1" applyFont="1"/>
    <xf numFmtId="0" fontId="25" fillId="3" borderId="3" xfId="0" applyFont="1" applyFill="1" applyBorder="1" applyAlignment="1">
      <alignment wrapText="1"/>
    </xf>
    <xf numFmtId="0" fontId="24" fillId="3" borderId="3" xfId="0" applyFont="1" applyFill="1" applyBorder="1" applyAlignment="1">
      <alignment wrapText="1"/>
    </xf>
    <xf numFmtId="0" fontId="25" fillId="0" borderId="0" xfId="3" applyFont="1" applyFill="1" applyBorder="1" applyAlignment="1">
      <alignment vertical="center" wrapText="1"/>
    </xf>
    <xf numFmtId="0" fontId="28" fillId="0" borderId="0" xfId="4" applyFont="1"/>
    <xf numFmtId="0" fontId="29" fillId="0" borderId="0" xfId="4" applyFont="1"/>
    <xf numFmtId="0" fontId="30" fillId="0" borderId="0" xfId="4" applyFont="1"/>
    <xf numFmtId="0" fontId="29" fillId="0" borderId="0" xfId="4" applyFont="1" applyAlignment="1">
      <alignment horizontal="center"/>
    </xf>
    <xf numFmtId="0" fontId="28" fillId="0" borderId="0" xfId="4" applyFont="1" applyBorder="1"/>
    <xf numFmtId="0" fontId="29" fillId="0" borderId="3" xfId="4" applyFont="1" applyBorder="1" applyAlignment="1">
      <alignment horizontal="center"/>
    </xf>
    <xf numFmtId="0" fontId="29" fillId="0" borderId="0" xfId="4" applyFont="1" applyBorder="1"/>
    <xf numFmtId="0" fontId="32" fillId="0" borderId="0" xfId="4" applyFont="1" applyBorder="1"/>
    <xf numFmtId="0" fontId="29" fillId="6" borderId="28" xfId="4" applyFont="1" applyFill="1" applyBorder="1" applyAlignment="1">
      <alignment horizontal="left" vertical="top"/>
    </xf>
    <xf numFmtId="0" fontId="29" fillId="6" borderId="28" xfId="4" applyFont="1" applyFill="1" applyBorder="1" applyAlignment="1">
      <alignment horizontal="center" vertical="top"/>
    </xf>
    <xf numFmtId="1" fontId="32" fillId="6" borderId="19" xfId="4" applyNumberFormat="1" applyFont="1" applyFill="1" applyBorder="1" applyAlignment="1">
      <alignment horizontal="center" vertical="center" wrapText="1"/>
    </xf>
    <xf numFmtId="1" fontId="32" fillId="6" borderId="3" xfId="4" applyNumberFormat="1" applyFont="1" applyFill="1" applyBorder="1" applyAlignment="1">
      <alignment horizontal="center" vertical="center" wrapText="1"/>
    </xf>
    <xf numFmtId="3" fontId="34" fillId="0" borderId="3" xfId="4" applyNumberFormat="1" applyFont="1" applyFill="1" applyBorder="1" applyAlignment="1"/>
    <xf numFmtId="0" fontId="28" fillId="0" borderId="0" xfId="4" applyFont="1" applyFill="1"/>
    <xf numFmtId="3" fontId="34" fillId="0" borderId="11" xfId="4" applyNumberFormat="1" applyFont="1" applyFill="1" applyBorder="1" applyAlignment="1"/>
    <xf numFmtId="3" fontId="34" fillId="0" borderId="24" xfId="4" applyNumberFormat="1" applyFont="1" applyFill="1" applyBorder="1" applyAlignment="1"/>
    <xf numFmtId="3" fontId="29" fillId="6" borderId="3" xfId="4" applyNumberFormat="1" applyFont="1" applyFill="1" applyBorder="1" applyAlignment="1">
      <alignment wrapText="1"/>
    </xf>
    <xf numFmtId="0" fontId="33" fillId="0" borderId="0" xfId="4" applyFont="1" applyFill="1" applyBorder="1" applyAlignment="1">
      <alignment vertical="center" wrapText="1"/>
    </xf>
    <xf numFmtId="0" fontId="33" fillId="0" borderId="0" xfId="4" applyFont="1" applyFill="1" applyBorder="1" applyAlignment="1">
      <alignment vertical="justify"/>
    </xf>
    <xf numFmtId="0" fontId="35" fillId="0" borderId="0" xfId="4" applyFont="1" applyFill="1"/>
    <xf numFmtId="0" fontId="29" fillId="6" borderId="3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4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 wrapText="1"/>
    </xf>
    <xf numFmtId="3" fontId="34" fillId="6" borderId="3" xfId="0" applyNumberFormat="1" applyFont="1" applyFill="1" applyBorder="1"/>
    <xf numFmtId="3" fontId="34" fillId="0" borderId="3" xfId="0" applyNumberFormat="1" applyFont="1" applyBorder="1"/>
    <xf numFmtId="0" fontId="28" fillId="0" borderId="0" xfId="4" applyFont="1" applyFill="1" applyAlignment="1">
      <alignment wrapText="1"/>
    </xf>
    <xf numFmtId="0" fontId="29" fillId="6" borderId="3" xfId="4" applyFont="1" applyFill="1" applyBorder="1" applyAlignment="1">
      <alignment horizontal="center" vertical="top" wrapText="1"/>
    </xf>
    <xf numFmtId="0" fontId="28" fillId="0" borderId="0" xfId="4" applyFont="1" applyFill="1" applyBorder="1"/>
    <xf numFmtId="0" fontId="32" fillId="6" borderId="3" xfId="4" applyFont="1" applyFill="1" applyBorder="1" applyAlignment="1">
      <alignment horizontal="center" vertical="center" wrapText="1"/>
    </xf>
    <xf numFmtId="0" fontId="34" fillId="0" borderId="3" xfId="4" applyFont="1" applyFill="1" applyBorder="1" applyAlignment="1">
      <alignment wrapText="1"/>
    </xf>
    <xf numFmtId="14" fontId="34" fillId="0" borderId="3" xfId="4" applyNumberFormat="1" applyFont="1" applyFill="1" applyBorder="1" applyAlignment="1">
      <alignment wrapText="1"/>
    </xf>
    <xf numFmtId="0" fontId="33" fillId="6" borderId="19" xfId="4" applyFont="1" applyFill="1" applyBorder="1" applyAlignment="1">
      <alignment vertical="center" wrapText="1"/>
    </xf>
    <xf numFmtId="0" fontId="33" fillId="6" borderId="12" xfId="4" applyFont="1" applyFill="1" applyBorder="1" applyAlignment="1">
      <alignment vertical="center" wrapText="1"/>
    </xf>
    <xf numFmtId="0" fontId="29" fillId="6" borderId="13" xfId="4" applyFont="1" applyFill="1" applyBorder="1" applyAlignment="1">
      <alignment vertical="center" wrapText="1"/>
    </xf>
    <xf numFmtId="0" fontId="29" fillId="6" borderId="24" xfId="4" applyFont="1" applyFill="1" applyBorder="1" applyAlignment="1">
      <alignment vertical="center" wrapText="1"/>
    </xf>
    <xf numFmtId="0" fontId="32" fillId="6" borderId="3" xfId="4" applyFont="1" applyFill="1" applyBorder="1" applyAlignment="1">
      <alignment horizontal="center"/>
    </xf>
    <xf numFmtId="3" fontId="34" fillId="0" borderId="3" xfId="4" applyNumberFormat="1" applyFont="1" applyBorder="1"/>
    <xf numFmtId="3" fontId="34" fillId="0" borderId="3" xfId="4" applyNumberFormat="1" applyFont="1" applyFill="1" applyBorder="1"/>
    <xf numFmtId="3" fontId="28" fillId="0" borderId="0" xfId="4" applyNumberFormat="1" applyFont="1" applyFill="1" applyBorder="1"/>
    <xf numFmtId="1" fontId="32" fillId="12" borderId="3" xfId="4" applyNumberFormat="1" applyFont="1" applyFill="1" applyBorder="1" applyAlignment="1">
      <alignment horizontal="center" vertical="center" wrapText="1"/>
    </xf>
    <xf numFmtId="0" fontId="29" fillId="12" borderId="3" xfId="4" applyFont="1" applyFill="1" applyBorder="1" applyAlignment="1">
      <alignment horizontal="center" vertical="justify"/>
    </xf>
    <xf numFmtId="0" fontId="34" fillId="0" borderId="19" xfId="4" applyFont="1" applyFill="1" applyBorder="1" applyAlignment="1">
      <alignment vertical="center" wrapText="1"/>
    </xf>
    <xf numFmtId="3" fontId="34" fillId="0" borderId="11" xfId="4" applyNumberFormat="1" applyFont="1" applyFill="1" applyBorder="1" applyAlignment="1">
      <alignment wrapText="1"/>
    </xf>
    <xf numFmtId="3" fontId="34" fillId="0" borderId="24" xfId="4" applyNumberFormat="1" applyFont="1" applyFill="1" applyBorder="1" applyAlignment="1">
      <alignment wrapText="1"/>
    </xf>
    <xf numFmtId="0" fontId="33" fillId="0" borderId="3" xfId="4" applyFont="1" applyFill="1" applyBorder="1" applyAlignment="1">
      <alignment vertical="justify"/>
    </xf>
    <xf numFmtId="0" fontId="34" fillId="0" borderId="11" xfId="4" applyFont="1" applyFill="1" applyBorder="1" applyAlignment="1">
      <alignment vertical="center" wrapText="1"/>
    </xf>
    <xf numFmtId="3" fontId="29" fillId="6" borderId="28" xfId="4" applyNumberFormat="1" applyFont="1" applyFill="1" applyBorder="1" applyAlignment="1">
      <alignment wrapText="1"/>
    </xf>
    <xf numFmtId="3" fontId="29" fillId="6" borderId="7" xfId="4" applyNumberFormat="1" applyFont="1" applyFill="1" applyBorder="1" applyAlignment="1">
      <alignment wrapText="1"/>
    </xf>
    <xf numFmtId="3" fontId="29" fillId="12" borderId="3" xfId="4" applyNumberFormat="1" applyFont="1" applyFill="1" applyBorder="1" applyAlignment="1">
      <alignment wrapText="1"/>
    </xf>
    <xf numFmtId="0" fontId="29" fillId="6" borderId="3" xfId="4" applyFont="1" applyFill="1" applyBorder="1" applyAlignment="1">
      <alignment vertical="top" wrapText="1"/>
    </xf>
    <xf numFmtId="0" fontId="34" fillId="0" borderId="3" xfId="4" applyFont="1" applyFill="1" applyBorder="1" applyAlignment="1">
      <alignment vertical="center" wrapText="1"/>
    </xf>
    <xf numFmtId="3" fontId="34" fillId="0" borderId="3" xfId="4" applyNumberFormat="1" applyFont="1" applyFill="1" applyBorder="1" applyAlignment="1">
      <alignment vertical="justify"/>
    </xf>
    <xf numFmtId="0" fontId="33" fillId="6" borderId="28" xfId="4" applyFont="1" applyFill="1" applyBorder="1" applyAlignment="1">
      <alignment vertical="center" wrapText="1"/>
    </xf>
    <xf numFmtId="0" fontId="34" fillId="6" borderId="7" xfId="4" applyFont="1" applyFill="1" applyBorder="1" applyAlignment="1">
      <alignment vertical="center" wrapText="1"/>
    </xf>
    <xf numFmtId="0" fontId="29" fillId="6" borderId="3" xfId="4" applyFont="1" applyFill="1" applyBorder="1" applyAlignment="1">
      <alignment vertical="center" wrapText="1"/>
    </xf>
    <xf numFmtId="3" fontId="40" fillId="0" borderId="11" xfId="4" applyNumberFormat="1" applyFont="1" applyFill="1" applyBorder="1" applyAlignment="1">
      <alignment wrapText="1"/>
    </xf>
    <xf numFmtId="3" fontId="40" fillId="0" borderId="3" xfId="4" applyNumberFormat="1" applyFont="1" applyFill="1" applyBorder="1" applyAlignment="1">
      <alignment horizontal="center"/>
    </xf>
    <xf numFmtId="3" fontId="40" fillId="0" borderId="3" xfId="4" applyNumberFormat="1" applyFont="1" applyFill="1" applyBorder="1" applyAlignment="1">
      <alignment horizontal="center" wrapText="1"/>
    </xf>
    <xf numFmtId="0" fontId="40" fillId="0" borderId="3" xfId="4" applyFont="1" applyFill="1" applyBorder="1" applyAlignment="1">
      <alignment horizontal="center"/>
    </xf>
    <xf numFmtId="3" fontId="40" fillId="0" borderId="24" xfId="4" applyNumberFormat="1" applyFont="1" applyFill="1" applyBorder="1" applyAlignment="1">
      <alignment horizontal="center" wrapText="1"/>
    </xf>
    <xf numFmtId="3" fontId="40" fillId="0" borderId="24" xfId="4" applyNumberFormat="1" applyFont="1" applyFill="1" applyBorder="1" applyAlignment="1">
      <alignment horizontal="center"/>
    </xf>
    <xf numFmtId="3" fontId="40" fillId="0" borderId="11" xfId="4" applyNumberFormat="1" applyFont="1" applyFill="1" applyBorder="1" applyAlignment="1">
      <alignment horizontal="center"/>
    </xf>
    <xf numFmtId="3" fontId="40" fillId="6" borderId="3" xfId="4" applyNumberFormat="1" applyFont="1" applyFill="1" applyBorder="1" applyAlignment="1">
      <alignment horizontal="center"/>
    </xf>
    <xf numFmtId="3" fontId="40" fillId="0" borderId="12" xfId="4" applyNumberFormat="1" applyFont="1" applyFill="1" applyBorder="1" applyAlignment="1">
      <alignment horizontal="center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2" fillId="0" borderId="0" xfId="0" applyFont="1" applyAlignment="1">
      <alignment horizontal="center" vertical="center"/>
    </xf>
    <xf numFmtId="0" fontId="14" fillId="13" borderId="0" xfId="0" applyFont="1" applyFill="1" applyBorder="1"/>
    <xf numFmtId="0" fontId="14" fillId="13" borderId="0" xfId="0" applyFont="1" applyFill="1" applyAlignment="1">
      <alignment horizontal="left" wrapText="1"/>
    </xf>
    <xf numFmtId="0" fontId="43" fillId="0" borderId="0" xfId="0" applyFont="1" applyAlignment="1"/>
    <xf numFmtId="0" fontId="14" fillId="0" borderId="0" xfId="0" applyFont="1" applyAlignment="1">
      <alignment wrapText="1"/>
    </xf>
    <xf numFmtId="0" fontId="44" fillId="0" borderId="0" xfId="4" applyFont="1" applyAlignment="1" applyProtection="1">
      <alignment horizontal="left" vertical="center"/>
    </xf>
    <xf numFmtId="0" fontId="0" fillId="13" borderId="3" xfId="0" applyFill="1" applyBorder="1"/>
    <xf numFmtId="14" fontId="0" fillId="13" borderId="3" xfId="0" applyNumberFormat="1" applyFill="1" applyBorder="1"/>
    <xf numFmtId="0" fontId="44" fillId="0" borderId="0" xfId="4" applyFont="1" applyAlignment="1" applyProtection="1">
      <alignment horizontal="center" vertical="center"/>
    </xf>
    <xf numFmtId="0" fontId="34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Continuous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 wrapText="1"/>
    </xf>
    <xf numFmtId="0" fontId="14" fillId="14" borderId="3" xfId="0" applyFont="1" applyFill="1" applyBorder="1" applyAlignment="1">
      <alignment horizontal="left" vertical="center" wrapText="1"/>
    </xf>
    <xf numFmtId="0" fontId="0" fillId="14" borderId="3" xfId="0" applyFill="1" applyBorder="1" applyAlignment="1">
      <alignment horizontal="center" vertical="center" wrapText="1"/>
    </xf>
    <xf numFmtId="1" fontId="7" fillId="14" borderId="3" xfId="0" applyNumberFormat="1" applyFont="1" applyFill="1" applyBorder="1" applyAlignment="1">
      <alignment wrapText="1"/>
    </xf>
    <xf numFmtId="1" fontId="7" fillId="14" borderId="3" xfId="0" applyNumberFormat="1" applyFont="1" applyFill="1" applyBorder="1" applyAlignment="1">
      <alignment horizontal="center" vertical="center" wrapText="1"/>
    </xf>
    <xf numFmtId="1" fontId="7" fillId="14" borderId="3" xfId="0" applyNumberFormat="1" applyFont="1" applyFill="1" applyBorder="1" applyAlignment="1">
      <alignment horizontal="center"/>
    </xf>
    <xf numFmtId="0" fontId="7" fillId="15" borderId="3" xfId="0" applyFont="1" applyFill="1" applyBorder="1" applyAlignment="1"/>
    <xf numFmtId="0" fontId="7" fillId="15" borderId="3" xfId="0" applyFont="1" applyFill="1" applyBorder="1" applyAlignment="1">
      <alignment wrapText="1"/>
    </xf>
    <xf numFmtId="0" fontId="7" fillId="15" borderId="3" xfId="0" applyFont="1" applyFill="1" applyBorder="1"/>
    <xf numFmtId="1" fontId="7" fillId="15" borderId="3" xfId="0" applyNumberFormat="1" applyFont="1" applyFill="1" applyBorder="1"/>
    <xf numFmtId="1" fontId="0" fillId="15" borderId="3" xfId="0" applyNumberFormat="1" applyFill="1" applyBorder="1" applyAlignment="1">
      <alignment horizontal="center" vertical="center" wrapText="1"/>
    </xf>
    <xf numFmtId="0" fontId="0" fillId="5" borderId="0" xfId="0" applyFill="1"/>
    <xf numFmtId="0" fontId="0" fillId="0" borderId="3" xfId="0" applyFont="1" applyBorder="1" applyAlignment="1">
      <alignment wrapText="1"/>
    </xf>
    <xf numFmtId="1" fontId="45" fillId="0" borderId="3" xfId="0" applyNumberFormat="1" applyFont="1" applyBorder="1"/>
    <xf numFmtId="1" fontId="7" fillId="0" borderId="3" xfId="0" applyNumberFormat="1" applyFont="1" applyBorder="1"/>
    <xf numFmtId="0" fontId="0" fillId="0" borderId="3" xfId="0" applyFont="1" applyBorder="1"/>
    <xf numFmtId="1" fontId="0" fillId="0" borderId="3" xfId="0" applyNumberFormat="1" applyFont="1" applyBorder="1"/>
    <xf numFmtId="0" fontId="0" fillId="0" borderId="3" xfId="0" applyFont="1" applyBorder="1" applyAlignment="1">
      <alignment horizontal="center"/>
    </xf>
    <xf numFmtId="1" fontId="46" fillId="0" borderId="3" xfId="0" applyNumberFormat="1" applyFont="1" applyBorder="1"/>
    <xf numFmtId="0" fontId="0" fillId="0" borderId="3" xfId="0" applyFont="1" applyBorder="1" applyAlignment="1">
      <alignment horizontal="center" vertical="center" wrapText="1"/>
    </xf>
    <xf numFmtId="0" fontId="0" fillId="6" borderId="3" xfId="0" applyFont="1" applyFill="1" applyBorder="1" applyAlignment="1">
      <alignment wrapText="1"/>
    </xf>
    <xf numFmtId="0" fontId="45" fillId="6" borderId="3" xfId="0" applyFont="1" applyFill="1" applyBorder="1" applyAlignment="1">
      <alignment wrapText="1"/>
    </xf>
    <xf numFmtId="1" fontId="7" fillId="6" borderId="3" xfId="0" applyNumberFormat="1" applyFont="1" applyFill="1" applyBorder="1"/>
    <xf numFmtId="0" fontId="0" fillId="6" borderId="3" xfId="0" applyFill="1" applyBorder="1" applyAlignment="1">
      <alignment horizontal="center" vertical="center" wrapText="1"/>
    </xf>
    <xf numFmtId="0" fontId="0" fillId="0" borderId="3" xfId="0" applyFont="1" applyBorder="1" applyAlignment="1"/>
    <xf numFmtId="0" fontId="46" fillId="0" borderId="3" xfId="0" applyFont="1" applyBorder="1" applyAlignment="1">
      <alignment wrapText="1"/>
    </xf>
    <xf numFmtId="0" fontId="46" fillId="0" borderId="3" xfId="0" applyFont="1" applyBorder="1" applyAlignment="1"/>
    <xf numFmtId="0" fontId="47" fillId="0" borderId="3" xfId="0" applyFont="1" applyBorder="1" applyAlignment="1">
      <alignment vertical="top" wrapText="1"/>
    </xf>
    <xf numFmtId="1" fontId="41" fillId="0" borderId="3" xfId="0" applyNumberFormat="1" applyFont="1" applyBorder="1" applyAlignment="1">
      <alignment horizontal="center"/>
    </xf>
    <xf numFmtId="0" fontId="46" fillId="0" borderId="3" xfId="0" applyFont="1" applyBorder="1"/>
    <xf numFmtId="3" fontId="45" fillId="0" borderId="3" xfId="0" applyNumberFormat="1" applyFont="1" applyBorder="1"/>
    <xf numFmtId="0" fontId="46" fillId="0" borderId="0" xfId="0" applyFont="1"/>
    <xf numFmtId="0" fontId="45" fillId="0" borderId="3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3" fontId="0" fillId="0" borderId="3" xfId="0" applyNumberFormat="1" applyFont="1" applyBorder="1"/>
    <xf numFmtId="0" fontId="0" fillId="6" borderId="3" xfId="0" applyFont="1" applyFill="1" applyBorder="1" applyAlignment="1"/>
    <xf numFmtId="1" fontId="0" fillId="6" borderId="3" xfId="0" applyNumberFormat="1" applyFont="1" applyFill="1" applyBorder="1"/>
    <xf numFmtId="0" fontId="0" fillId="6" borderId="3" xfId="0" applyFont="1" applyFill="1" applyBorder="1"/>
    <xf numFmtId="3" fontId="0" fillId="6" borderId="3" xfId="0" applyNumberFormat="1" applyFont="1" applyFill="1" applyBorder="1"/>
    <xf numFmtId="0" fontId="0" fillId="5" borderId="3" xfId="0" applyFont="1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3" xfId="0" applyFont="1" applyFill="1" applyBorder="1" applyAlignment="1"/>
    <xf numFmtId="1" fontId="7" fillId="5" borderId="3" xfId="0" applyNumberFormat="1" applyFont="1" applyFill="1" applyBorder="1"/>
    <xf numFmtId="1" fontId="0" fillId="5" borderId="3" xfId="0" applyNumberFormat="1" applyFont="1" applyFill="1" applyBorder="1"/>
    <xf numFmtId="0" fontId="0" fillId="5" borderId="3" xfId="0" applyFont="1" applyFill="1" applyBorder="1"/>
    <xf numFmtId="3" fontId="0" fillId="5" borderId="3" xfId="0" applyNumberFormat="1" applyFont="1" applyFill="1" applyBorder="1"/>
    <xf numFmtId="1" fontId="45" fillId="16" borderId="3" xfId="0" applyNumberFormat="1" applyFont="1" applyFill="1" applyBorder="1"/>
    <xf numFmtId="0" fontId="0" fillId="5" borderId="3" xfId="0" applyFill="1" applyBorder="1"/>
    <xf numFmtId="0" fontId="0" fillId="6" borderId="3" xfId="0" applyFill="1" applyBorder="1"/>
    <xf numFmtId="1" fontId="13" fillId="6" borderId="3" xfId="0" applyNumberFormat="1" applyFont="1" applyFill="1" applyBorder="1"/>
    <xf numFmtId="3" fontId="13" fillId="6" borderId="3" xfId="0" applyNumberFormat="1" applyFont="1" applyFill="1" applyBorder="1"/>
    <xf numFmtId="1" fontId="13" fillId="5" borderId="3" xfId="0" applyNumberFormat="1" applyFont="1" applyFill="1" applyBorder="1"/>
    <xf numFmtId="3" fontId="13" fillId="5" borderId="3" xfId="0" applyNumberFormat="1" applyFont="1" applyFill="1" applyBorder="1"/>
    <xf numFmtId="0" fontId="15" fillId="0" borderId="3" xfId="0" applyFont="1" applyFill="1" applyBorder="1" applyAlignment="1"/>
    <xf numFmtId="0" fontId="15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5" borderId="3" xfId="0" applyFill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0" fontId="0" fillId="15" borderId="3" xfId="0" applyFill="1" applyBorder="1" applyAlignment="1">
      <alignment horizontal="center" vertical="center" wrapText="1"/>
    </xf>
    <xf numFmtId="3" fontId="7" fillId="15" borderId="3" xfId="0" applyNumberFormat="1" applyFont="1" applyFill="1" applyBorder="1"/>
    <xf numFmtId="0" fontId="47" fillId="0" borderId="3" xfId="0" applyFont="1" applyBorder="1" applyAlignment="1">
      <alignment wrapText="1"/>
    </xf>
    <xf numFmtId="0" fontId="7" fillId="15" borderId="24" xfId="0" applyFont="1" applyFill="1" applyBorder="1" applyAlignment="1"/>
    <xf numFmtId="0" fontId="7" fillId="15" borderId="12" xfId="0" applyFont="1" applyFill="1" applyBorder="1" applyAlignment="1">
      <alignment wrapText="1"/>
    </xf>
    <xf numFmtId="0" fontId="7" fillId="15" borderId="24" xfId="0" applyFont="1" applyFill="1" applyBorder="1"/>
    <xf numFmtId="1" fontId="7" fillId="15" borderId="24" xfId="0" applyNumberFormat="1" applyFont="1" applyFill="1" applyBorder="1"/>
    <xf numFmtId="0" fontId="0" fillId="15" borderId="24" xfId="0" applyFill="1" applyBorder="1" applyAlignment="1">
      <alignment horizontal="center" vertical="center" wrapText="1"/>
    </xf>
    <xf numFmtId="3" fontId="7" fillId="15" borderId="24" xfId="0" applyNumberFormat="1" applyFont="1" applyFill="1" applyBorder="1"/>
    <xf numFmtId="0" fontId="0" fillId="0" borderId="28" xfId="0" applyFont="1" applyBorder="1" applyAlignment="1">
      <alignment wrapText="1"/>
    </xf>
    <xf numFmtId="0" fontId="7" fillId="15" borderId="28" xfId="0" applyFont="1" applyFill="1" applyBorder="1" applyAlignment="1">
      <alignment wrapText="1"/>
    </xf>
    <xf numFmtId="0" fontId="0" fillId="5" borderId="28" xfId="0" applyFont="1" applyFill="1" applyBorder="1" applyAlignment="1">
      <alignment wrapText="1"/>
    </xf>
    <xf numFmtId="0" fontId="7" fillId="5" borderId="3" xfId="0" applyFont="1" applyFill="1" applyBorder="1"/>
    <xf numFmtId="3" fontId="7" fillId="5" borderId="3" xfId="0" applyNumberFormat="1" applyFont="1" applyFill="1" applyBorder="1"/>
    <xf numFmtId="0" fontId="0" fillId="6" borderId="28" xfId="0" applyFont="1" applyFill="1" applyBorder="1" applyAlignment="1">
      <alignment wrapText="1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/>
    <xf numFmtId="0" fontId="7" fillId="0" borderId="0" xfId="0" applyFont="1" applyBorder="1"/>
    <xf numFmtId="0" fontId="49" fillId="0" borderId="0" xfId="0" applyFont="1"/>
    <xf numFmtId="0" fontId="41" fillId="0" borderId="0" xfId="0" applyFont="1" applyBorder="1"/>
    <xf numFmtId="0" fontId="50" fillId="0" borderId="0" xfId="0" applyFont="1" applyBorder="1"/>
    <xf numFmtId="0" fontId="49" fillId="0" borderId="0" xfId="0" applyFont="1" applyBorder="1" applyAlignment="1">
      <alignment wrapText="1"/>
    </xf>
    <xf numFmtId="0" fontId="49" fillId="0" borderId="0" xfId="0" applyFont="1" applyBorder="1"/>
    <xf numFmtId="0" fontId="0" fillId="0" borderId="0" xfId="0" applyBorder="1" applyAlignment="1">
      <alignment wrapText="1"/>
    </xf>
    <xf numFmtId="3" fontId="51" fillId="2" borderId="3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0" borderId="34" xfId="1" applyNumberFormat="1" applyFont="1" applyFill="1" applyBorder="1" applyAlignment="1" applyProtection="1">
      <alignment horizontal="left" wrapText="1"/>
      <protection locked="0"/>
    </xf>
    <xf numFmtId="3" fontId="6" fillId="2" borderId="4" xfId="1" applyNumberFormat="1" applyFont="1" applyFill="1" applyBorder="1" applyAlignment="1" applyProtection="1">
      <alignment horizontal="right"/>
      <protection locked="0"/>
    </xf>
    <xf numFmtId="3" fontId="5" fillId="2" borderId="4" xfId="1" quotePrefix="1" applyNumberFormat="1" applyFont="1" applyFill="1" applyBorder="1" applyAlignment="1" applyProtection="1">
      <alignment horizontal="right"/>
      <protection locked="0"/>
    </xf>
    <xf numFmtId="3" fontId="5" fillId="5" borderId="4" xfId="1" quotePrefix="1" applyNumberFormat="1" applyFont="1" applyFill="1" applyBorder="1" applyAlignment="1" applyProtection="1">
      <alignment horizontal="center" wrapText="1"/>
      <protection locked="0"/>
    </xf>
    <xf numFmtId="3" fontId="5" fillId="0" borderId="4" xfId="1" applyNumberFormat="1" applyFont="1" applyFill="1" applyBorder="1" applyAlignment="1" applyProtection="1">
      <alignment horizontal="center" wrapText="1"/>
      <protection locked="0"/>
    </xf>
    <xf numFmtId="3" fontId="6" fillId="5" borderId="4" xfId="1" applyNumberFormat="1" applyFont="1" applyFill="1" applyBorder="1" applyAlignment="1" applyProtection="1">
      <alignment horizontal="center" wrapText="1"/>
      <protection locked="0"/>
    </xf>
    <xf numFmtId="3" fontId="6" fillId="3" borderId="4" xfId="1" quotePrefix="1" applyNumberFormat="1" applyFont="1" applyFill="1" applyBorder="1" applyAlignment="1" applyProtection="1">
      <alignment horizontal="center" wrapText="1"/>
      <protection locked="0"/>
    </xf>
    <xf numFmtId="164" fontId="6" fillId="3" borderId="4" xfId="1" quotePrefix="1" applyNumberFormat="1" applyFont="1" applyFill="1" applyBorder="1" applyAlignment="1" applyProtection="1">
      <alignment horizontal="center" wrapText="1"/>
      <protection locked="0"/>
    </xf>
    <xf numFmtId="3" fontId="6" fillId="5" borderId="4" xfId="1" quotePrefix="1" applyNumberFormat="1" applyFont="1" applyFill="1" applyBorder="1" applyAlignment="1" applyProtection="1">
      <alignment horizontal="center" wrapText="1"/>
      <protection locked="0"/>
    </xf>
    <xf numFmtId="3" fontId="6" fillId="5" borderId="4" xfId="1" applyNumberFormat="1" applyFont="1" applyFill="1" applyBorder="1" applyAlignment="1" applyProtection="1">
      <alignment horizontal="center"/>
      <protection locked="0"/>
    </xf>
    <xf numFmtId="3" fontId="6" fillId="0" borderId="4" xfId="1" quotePrefix="1" applyNumberFormat="1" applyFont="1" applyFill="1" applyBorder="1" applyAlignment="1" applyProtection="1">
      <alignment horizontal="center" wrapText="1"/>
      <protection locked="0"/>
    </xf>
    <xf numFmtId="3" fontId="5" fillId="4" borderId="10" xfId="0" quotePrefix="1" applyNumberFormat="1" applyFont="1" applyFill="1" applyBorder="1" applyAlignment="1" applyProtection="1">
      <alignment horizontal="right"/>
      <protection hidden="1"/>
    </xf>
    <xf numFmtId="3" fontId="5" fillId="6" borderId="1" xfId="1" quotePrefix="1" applyNumberFormat="1" applyFont="1" applyFill="1" applyBorder="1" applyAlignment="1" applyProtection="1">
      <alignment horizontal="right"/>
      <protection locked="0"/>
    </xf>
    <xf numFmtId="3" fontId="5" fillId="6" borderId="1" xfId="1" quotePrefix="1" applyNumberFormat="1" applyFont="1" applyFill="1" applyBorder="1" applyAlignment="1" applyProtection="1">
      <alignment horizontal="center" wrapText="1"/>
      <protection locked="0"/>
    </xf>
    <xf numFmtId="3" fontId="5" fillId="6" borderId="1" xfId="1" applyNumberFormat="1" applyFont="1" applyFill="1" applyBorder="1" applyAlignment="1" applyProtection="1">
      <alignment horizontal="center" wrapText="1"/>
      <protection locked="0"/>
    </xf>
    <xf numFmtId="3" fontId="5" fillId="4" borderId="15" xfId="0" applyNumberFormat="1" applyFont="1" applyFill="1" applyBorder="1" applyAlignment="1" applyProtection="1">
      <alignment horizontal="center" wrapText="1"/>
      <protection hidden="1"/>
    </xf>
    <xf numFmtId="3" fontId="5" fillId="4" borderId="22" xfId="1" quotePrefix="1" applyNumberFormat="1" applyFont="1" applyFill="1" applyBorder="1" applyAlignment="1" applyProtection="1">
      <alignment horizontal="right"/>
      <protection locked="0"/>
    </xf>
    <xf numFmtId="3" fontId="5" fillId="4" borderId="22" xfId="1" quotePrefix="1" applyNumberFormat="1" applyFont="1" applyFill="1" applyBorder="1" applyAlignment="1" applyProtection="1">
      <alignment horizontal="center" wrapText="1"/>
      <protection locked="0"/>
    </xf>
    <xf numFmtId="3" fontId="5" fillId="4" borderId="22" xfId="1" applyNumberFormat="1" applyFont="1" applyFill="1" applyBorder="1" applyAlignment="1" applyProtection="1">
      <alignment horizont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3" fontId="5" fillId="17" borderId="3" xfId="0" quotePrefix="1" applyNumberFormat="1" applyFont="1" applyFill="1" applyBorder="1" applyAlignment="1" applyProtection="1">
      <alignment horizontal="center"/>
      <protection locked="0"/>
    </xf>
    <xf numFmtId="169" fontId="19" fillId="0" borderId="3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6" fillId="0" borderId="3" xfId="0" quotePrefix="1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166" fontId="5" fillId="0" borderId="3" xfId="0" quotePrefix="1" applyNumberFormat="1" applyFont="1" applyFill="1" applyBorder="1" applyAlignment="1" applyProtection="1">
      <alignment horizontal="center" wrapText="1"/>
      <protection locked="0"/>
    </xf>
    <xf numFmtId="166" fontId="6" fillId="0" borderId="3" xfId="0" quotePrefix="1" applyNumberFormat="1" applyFont="1" applyFill="1" applyBorder="1" applyAlignment="1" applyProtection="1">
      <alignment horizontal="center" wrapText="1"/>
      <protection locked="0"/>
    </xf>
    <xf numFmtId="166" fontId="5" fillId="0" borderId="3" xfId="0" quotePrefix="1" applyNumberFormat="1" applyFont="1" applyFill="1" applyBorder="1" applyAlignment="1" applyProtection="1">
      <alignment horizontal="center"/>
      <protection locked="0"/>
    </xf>
    <xf numFmtId="167" fontId="5" fillId="3" borderId="3" xfId="0" applyNumberFormat="1" applyFont="1" applyFill="1" applyBorder="1" applyAlignment="1" applyProtection="1">
      <alignment horizontal="center"/>
      <protection locked="0"/>
    </xf>
    <xf numFmtId="167" fontId="12" fillId="0" borderId="0" xfId="0" applyNumberFormat="1" applyFont="1" applyAlignment="1" applyProtection="1">
      <alignment horizontal="center"/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3" fontId="5" fillId="0" borderId="4" xfId="0" quotePrefix="1" applyNumberFormat="1" applyFont="1" applyFill="1" applyBorder="1" applyAlignment="1" applyProtection="1">
      <alignment horizontal="center"/>
      <protection locked="0"/>
    </xf>
    <xf numFmtId="166" fontId="5" fillId="0" borderId="4" xfId="0" quotePrefix="1" applyNumberFormat="1" applyFont="1" applyFill="1" applyBorder="1" applyAlignment="1" applyProtection="1">
      <alignment horizontal="center" wrapText="1"/>
      <protection locked="0"/>
    </xf>
    <xf numFmtId="167" fontId="12" fillId="8" borderId="3" xfId="0" applyNumberFormat="1" applyFont="1" applyFill="1" applyBorder="1" applyAlignment="1" applyProtection="1">
      <alignment horizontal="center"/>
      <protection locked="0"/>
    </xf>
    <xf numFmtId="0" fontId="12" fillId="8" borderId="25" xfId="0" applyFont="1" applyFill="1" applyBorder="1" applyAlignment="1" applyProtection="1">
      <alignment horizontal="center"/>
      <protection locked="0"/>
    </xf>
    <xf numFmtId="165" fontId="12" fillId="8" borderId="3" xfId="0" applyNumberFormat="1" applyFont="1" applyFill="1" applyBorder="1" applyAlignment="1" applyProtection="1">
      <alignment horizontal="center"/>
      <protection locked="0"/>
    </xf>
    <xf numFmtId="3" fontId="6" fillId="0" borderId="4" xfId="0" applyNumberFormat="1" applyFont="1" applyBorder="1" applyProtection="1">
      <protection locked="0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center"/>
    </xf>
    <xf numFmtId="0" fontId="7" fillId="6" borderId="19" xfId="0" applyFont="1" applyFill="1" applyBorder="1"/>
    <xf numFmtId="3" fontId="7" fillId="0" borderId="19" xfId="0" applyNumberFormat="1" applyFont="1" applyFill="1" applyBorder="1"/>
    <xf numFmtId="0" fontId="7" fillId="0" borderId="19" xfId="0" applyFont="1" applyFill="1" applyBorder="1"/>
    <xf numFmtId="0" fontId="13" fillId="0" borderId="19" xfId="0" applyFont="1" applyBorder="1"/>
    <xf numFmtId="0" fontId="2" fillId="0" borderId="19" xfId="0" applyFont="1" applyBorder="1"/>
    <xf numFmtId="0" fontId="7" fillId="4" borderId="19" xfId="0" applyFont="1" applyFill="1" applyBorder="1"/>
    <xf numFmtId="0" fontId="3" fillId="0" borderId="19" xfId="0" applyFont="1" applyBorder="1"/>
    <xf numFmtId="3" fontId="7" fillId="6" borderId="19" xfId="0" applyNumberFormat="1" applyFont="1" applyFill="1" applyBorder="1"/>
    <xf numFmtId="3" fontId="5" fillId="0" borderId="0" xfId="1" applyNumberFormat="1" applyFont="1" applyFill="1" applyBorder="1" applyAlignment="1" applyProtection="1">
      <alignment horizontal="right"/>
      <protection locked="0"/>
    </xf>
    <xf numFmtId="3" fontId="5" fillId="6" borderId="36" xfId="1" applyNumberFormat="1" applyFont="1" applyFill="1" applyBorder="1" applyAlignment="1" applyProtection="1">
      <alignment horizontal="center" wrapText="1"/>
      <protection locked="0"/>
    </xf>
    <xf numFmtId="3" fontId="5" fillId="6" borderId="37" xfId="1" applyNumberFormat="1" applyFont="1" applyFill="1" applyBorder="1" applyAlignment="1" applyProtection="1">
      <alignment horizontal="center" wrapText="1"/>
      <protection locked="0"/>
    </xf>
    <xf numFmtId="3" fontId="5" fillId="4" borderId="28" xfId="0" applyNumberFormat="1" applyFont="1" applyFill="1" applyBorder="1" applyAlignment="1" applyProtection="1">
      <alignment horizontal="center" wrapText="1"/>
      <protection hidden="1"/>
    </xf>
    <xf numFmtId="3" fontId="5" fillId="4" borderId="7" xfId="0" applyNumberFormat="1" applyFont="1" applyFill="1" applyBorder="1" applyAlignment="1" applyProtection="1">
      <alignment horizontal="center" wrapText="1"/>
      <protection hidden="1"/>
    </xf>
    <xf numFmtId="3" fontId="5" fillId="0" borderId="0" xfId="1" quotePrefix="1" applyNumberFormat="1" applyFont="1" applyFill="1" applyAlignment="1" applyProtection="1">
      <alignment horizontal="center"/>
      <protection locked="0"/>
    </xf>
    <xf numFmtId="3" fontId="5" fillId="0" borderId="0" xfId="1" applyNumberFormat="1" applyFont="1" applyFill="1" applyBorder="1" applyAlignment="1" applyProtection="1">
      <alignment horizontal="center"/>
      <protection locked="0"/>
    </xf>
    <xf numFmtId="3" fontId="6" fillId="2" borderId="2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7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Border="1" applyAlignment="1" applyProtection="1">
      <alignment horizontal="center" wrapText="1"/>
      <protection locked="0"/>
    </xf>
    <xf numFmtId="3" fontId="5" fillId="2" borderId="3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9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10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11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12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2" borderId="13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quotePrefix="1" applyFont="1" applyFill="1" applyBorder="1" applyAlignment="1" applyProtection="1">
      <alignment horizontal="center" vertical="center" wrapText="1"/>
      <protection locked="0"/>
    </xf>
    <xf numFmtId="0" fontId="5" fillId="3" borderId="19" xfId="0" quotePrefix="1" applyFont="1" applyFill="1" applyBorder="1" applyAlignment="1" applyProtection="1">
      <alignment horizontal="center" vertical="center" wrapText="1"/>
      <protection locked="0"/>
    </xf>
    <xf numFmtId="0" fontId="5" fillId="3" borderId="28" xfId="0" quotePrefix="1" applyFont="1" applyFill="1" applyBorder="1" applyAlignment="1" applyProtection="1">
      <alignment horizontal="center" vertical="center" wrapText="1"/>
      <protection locked="0"/>
    </xf>
    <xf numFmtId="0" fontId="5" fillId="3" borderId="7" xfId="0" quotePrefix="1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8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29" xfId="0" quotePrefix="1" applyFont="1" applyFill="1" applyBorder="1" applyAlignment="1" applyProtection="1">
      <alignment horizontal="center" vertical="center" wrapText="1"/>
      <protection locked="0"/>
    </xf>
    <xf numFmtId="0" fontId="5" fillId="0" borderId="2" xfId="0" quotePrefix="1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 wrapText="1"/>
      <protection locked="0"/>
    </xf>
    <xf numFmtId="0" fontId="6" fillId="0" borderId="16" xfId="0" quotePrefix="1" applyFont="1" applyFill="1" applyBorder="1" applyAlignment="1" applyProtection="1">
      <alignment horizontal="center" vertical="center" wrapText="1"/>
      <protection locked="0"/>
    </xf>
    <xf numFmtId="0" fontId="6" fillId="0" borderId="20" xfId="0" quotePrefix="1" applyFont="1" applyFill="1" applyBorder="1" applyAlignment="1" applyProtection="1">
      <alignment horizontal="center" vertical="center" wrapText="1"/>
      <protection locked="0"/>
    </xf>
    <xf numFmtId="0" fontId="6" fillId="0" borderId="15" xfId="0" quotePrefix="1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8" xfId="0" quotePrefix="1" applyFont="1" applyFill="1" applyBorder="1" applyAlignment="1" applyProtection="1">
      <alignment horizontal="center" vertical="center" wrapText="1"/>
      <protection locked="0"/>
    </xf>
    <xf numFmtId="0" fontId="5" fillId="0" borderId="9" xfId="0" quotePrefix="1" applyFont="1" applyFill="1" applyBorder="1" applyAlignment="1" applyProtection="1">
      <alignment horizontal="center" vertical="center" wrapText="1"/>
      <protection locked="0"/>
    </xf>
    <xf numFmtId="0" fontId="5" fillId="0" borderId="10" xfId="0" quotePrefix="1" applyFont="1" applyFill="1" applyBorder="1" applyAlignment="1" applyProtection="1">
      <alignment horizontal="center" vertical="center" wrapText="1"/>
      <protection locked="0"/>
    </xf>
    <xf numFmtId="0" fontId="5" fillId="0" borderId="27" xfId="0" quotePrefix="1" applyFont="1" applyFill="1" applyBorder="1" applyAlignment="1" applyProtection="1">
      <alignment horizontal="center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 wrapText="1"/>
      <protection locked="0"/>
    </xf>
    <xf numFmtId="0" fontId="5" fillId="0" borderId="18" xfId="0" quotePrefix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17" fillId="0" borderId="0" xfId="0" applyFont="1" applyFill="1" applyAlignment="1">
      <alignment horizontal="right" wrapText="1"/>
    </xf>
    <xf numFmtId="0" fontId="17" fillId="0" borderId="0" xfId="0" applyFont="1" applyAlignment="1">
      <alignment horizont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44" fillId="0" borderId="0" xfId="4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45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21" fillId="10" borderId="3" xfId="0" applyFont="1" applyFill="1" applyBorder="1" applyAlignment="1">
      <alignment horizontal="center"/>
    </xf>
    <xf numFmtId="49" fontId="23" fillId="2" borderId="19" xfId="0" applyNumberFormat="1" applyFont="1" applyFill="1" applyBorder="1" applyAlignment="1">
      <alignment horizontal="center" wrapText="1"/>
    </xf>
    <xf numFmtId="49" fontId="23" fillId="2" borderId="7" xfId="0" applyNumberFormat="1" applyFont="1" applyFill="1" applyBorder="1" applyAlignment="1">
      <alignment horizontal="center" wrapText="1"/>
    </xf>
    <xf numFmtId="49" fontId="23" fillId="11" borderId="19" xfId="0" applyNumberFormat="1" applyFont="1" applyFill="1" applyBorder="1" applyAlignment="1">
      <alignment horizontal="center"/>
    </xf>
    <xf numFmtId="49" fontId="23" fillId="11" borderId="7" xfId="0" applyNumberFormat="1" applyFont="1" applyFill="1" applyBorder="1" applyAlignment="1">
      <alignment horizontal="center"/>
    </xf>
    <xf numFmtId="49" fontId="21" fillId="8" borderId="3" xfId="0" applyNumberFormat="1" applyFont="1" applyFill="1" applyBorder="1" applyAlignment="1">
      <alignment horizontal="center" vertical="center"/>
    </xf>
    <xf numFmtId="0" fontId="21" fillId="10" borderId="19" xfId="0" applyFont="1" applyFill="1" applyBorder="1" applyAlignment="1">
      <alignment horizontal="center" wrapText="1"/>
    </xf>
    <xf numFmtId="0" fontId="21" fillId="10" borderId="28" xfId="0" applyFont="1" applyFill="1" applyBorder="1" applyAlignment="1">
      <alignment horizontal="center" wrapText="1"/>
    </xf>
    <xf numFmtId="0" fontId="0" fillId="10" borderId="28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21" fillId="2" borderId="19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11" borderId="19" xfId="0" applyFont="1" applyFill="1" applyBorder="1" applyAlignment="1">
      <alignment horizontal="center"/>
    </xf>
    <xf numFmtId="0" fontId="21" fillId="11" borderId="7" xfId="0" applyFont="1" applyFill="1" applyBorder="1" applyAlignment="1">
      <alignment horizontal="center"/>
    </xf>
    <xf numFmtId="0" fontId="29" fillId="0" borderId="36" xfId="4" applyFont="1" applyBorder="1" applyAlignment="1">
      <alignment wrapText="1"/>
    </xf>
    <xf numFmtId="0" fontId="0" fillId="0" borderId="36" xfId="0" applyBorder="1" applyAlignment="1">
      <alignment wrapText="1"/>
    </xf>
    <xf numFmtId="0" fontId="29" fillId="0" borderId="0" xfId="4" applyFont="1" applyAlignment="1">
      <alignment wrapText="1"/>
    </xf>
    <xf numFmtId="0" fontId="0" fillId="0" borderId="0" xfId="0" applyAlignment="1">
      <alignment wrapText="1"/>
    </xf>
    <xf numFmtId="0" fontId="33" fillId="0" borderId="0" xfId="4" applyFont="1" applyAlignment="1">
      <alignment wrapText="1"/>
    </xf>
    <xf numFmtId="0" fontId="29" fillId="6" borderId="4" xfId="4" applyFont="1" applyFill="1" applyBorder="1" applyAlignment="1">
      <alignment horizontal="center" vertical="top" wrapText="1"/>
    </xf>
    <xf numFmtId="0" fontId="29" fillId="6" borderId="17" xfId="4" applyFont="1" applyFill="1" applyBorder="1" applyAlignment="1">
      <alignment horizontal="center" vertical="top" wrapText="1"/>
    </xf>
    <xf numFmtId="0" fontId="29" fillId="6" borderId="24" xfId="4" applyFont="1" applyFill="1" applyBorder="1" applyAlignment="1">
      <alignment horizontal="center" vertical="top" wrapText="1"/>
    </xf>
    <xf numFmtId="0" fontId="32" fillId="6" borderId="19" xfId="4" applyFont="1" applyFill="1" applyBorder="1" applyAlignment="1">
      <alignment horizontal="center"/>
    </xf>
    <xf numFmtId="0" fontId="32" fillId="6" borderId="7" xfId="4" applyFont="1" applyFill="1" applyBorder="1" applyAlignment="1">
      <alignment horizontal="center"/>
    </xf>
    <xf numFmtId="170" fontId="34" fillId="0" borderId="19" xfId="2" applyNumberFormat="1" applyFont="1" applyFill="1" applyBorder="1" applyAlignment="1">
      <alignment horizontal="center"/>
    </xf>
    <xf numFmtId="170" fontId="34" fillId="0" borderId="7" xfId="2" applyNumberFormat="1" applyFont="1" applyFill="1" applyBorder="1" applyAlignment="1">
      <alignment horizontal="center"/>
    </xf>
    <xf numFmtId="0" fontId="29" fillId="12" borderId="4" xfId="4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9" fillId="6" borderId="19" xfId="4" applyFont="1" applyFill="1" applyBorder="1" applyAlignment="1">
      <alignment horizontal="center" vertical="top" wrapText="1"/>
    </xf>
    <xf numFmtId="0" fontId="29" fillId="6" borderId="7" xfId="4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9" fillId="6" borderId="24" xfId="0" applyFont="1" applyFill="1" applyBorder="1" applyAlignment="1">
      <alignment horizontal="center" vertical="top" wrapText="1"/>
    </xf>
    <xf numFmtId="0" fontId="29" fillId="6" borderId="34" xfId="0" applyFont="1" applyFill="1" applyBorder="1" applyAlignment="1">
      <alignment horizontal="center" vertical="top" wrapText="1"/>
    </xf>
    <xf numFmtId="0" fontId="29" fillId="6" borderId="13" xfId="0" applyFont="1" applyFill="1" applyBorder="1" applyAlignment="1">
      <alignment horizontal="center" vertical="top" wrapText="1"/>
    </xf>
    <xf numFmtId="0" fontId="29" fillId="6" borderId="35" xfId="0" applyFont="1" applyFill="1" applyBorder="1" applyAlignment="1">
      <alignment horizontal="center" vertical="top" wrapText="1"/>
    </xf>
    <xf numFmtId="0" fontId="29" fillId="6" borderId="11" xfId="0" applyFont="1" applyFill="1" applyBorder="1" applyAlignment="1">
      <alignment horizontal="center" vertical="top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170" fontId="34" fillId="6" borderId="19" xfId="2" applyNumberFormat="1" applyFont="1" applyFill="1" applyBorder="1" applyAlignment="1">
      <alignment horizontal="center"/>
    </xf>
    <xf numFmtId="170" fontId="34" fillId="6" borderId="7" xfId="2" applyNumberFormat="1" applyFont="1" applyFill="1" applyBorder="1" applyAlignment="1">
      <alignment horizontal="center"/>
    </xf>
    <xf numFmtId="0" fontId="28" fillId="0" borderId="0" xfId="4" applyFont="1" applyAlignment="1">
      <alignment wrapText="1"/>
    </xf>
    <xf numFmtId="0" fontId="28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29" fillId="0" borderId="0" xfId="4" applyFont="1" applyBorder="1" applyAlignment="1">
      <alignment horizontal="left"/>
    </xf>
    <xf numFmtId="0" fontId="29" fillId="6" borderId="19" xfId="0" applyFont="1" applyFill="1" applyBorder="1" applyAlignment="1">
      <alignment horizontal="center" vertical="center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4" xfId="4" applyFont="1" applyFill="1" applyBorder="1" applyAlignment="1">
      <alignment horizontal="left" vertical="top" wrapText="1"/>
    </xf>
    <xf numFmtId="0" fontId="29" fillId="6" borderId="24" xfId="4" applyFont="1" applyFill="1" applyBorder="1" applyAlignment="1">
      <alignment horizontal="left" vertical="top" wrapText="1"/>
    </xf>
    <xf numFmtId="0" fontId="29" fillId="6" borderId="34" xfId="4" applyFont="1" applyFill="1" applyBorder="1" applyAlignment="1">
      <alignment horizontal="left" vertical="top" wrapText="1"/>
    </xf>
    <xf numFmtId="0" fontId="29" fillId="6" borderId="13" xfId="4" applyFont="1" applyFill="1" applyBorder="1" applyAlignment="1">
      <alignment horizontal="left" vertical="top" wrapText="1"/>
    </xf>
    <xf numFmtId="0" fontId="29" fillId="6" borderId="19" xfId="4" applyFont="1" applyFill="1" applyBorder="1" applyAlignment="1">
      <alignment horizontal="right" vertical="center" wrapText="1"/>
    </xf>
    <xf numFmtId="0" fontId="29" fillId="6" borderId="28" xfId="4" applyFont="1" applyFill="1" applyBorder="1" applyAlignment="1">
      <alignment horizontal="right" vertical="center" wrapText="1"/>
    </xf>
    <xf numFmtId="0" fontId="29" fillId="6" borderId="7" xfId="4" applyFont="1" applyFill="1" applyBorder="1" applyAlignment="1">
      <alignment horizontal="right" vertical="center" wrapText="1"/>
    </xf>
    <xf numFmtId="0" fontId="28" fillId="0" borderId="0" xfId="4" applyFont="1" applyAlignment="1">
      <alignment horizontal="left" wrapText="1"/>
    </xf>
    <xf numFmtId="0" fontId="29" fillId="0" borderId="0" xfId="4" applyFont="1" applyAlignment="1">
      <alignment horizontal="center"/>
    </xf>
    <xf numFmtId="0" fontId="31" fillId="0" borderId="0" xfId="4" applyFont="1" applyAlignment="1">
      <alignment horizontal="center"/>
    </xf>
    <xf numFmtId="0" fontId="29" fillId="6" borderId="4" xfId="4" applyFont="1" applyFill="1" applyBorder="1" applyAlignment="1">
      <alignment horizontal="center" vertical="center" wrapText="1"/>
    </xf>
    <xf numFmtId="0" fontId="29" fillId="6" borderId="17" xfId="4" applyFont="1" applyFill="1" applyBorder="1" applyAlignment="1">
      <alignment horizontal="center" vertical="center" wrapText="1"/>
    </xf>
    <xf numFmtId="0" fontId="29" fillId="6" borderId="24" xfId="4" applyFont="1" applyFill="1" applyBorder="1" applyAlignment="1">
      <alignment horizontal="center" vertical="center" wrapText="1"/>
    </xf>
    <xf numFmtId="164" fontId="6" fillId="4" borderId="3" xfId="1" quotePrefix="1" applyNumberFormat="1" applyFont="1" applyFill="1" applyBorder="1" applyAlignment="1" applyProtection="1">
      <alignment horizontal="center" wrapText="1"/>
      <protection locked="0"/>
    </xf>
    <xf numFmtId="164" fontId="6" fillId="5" borderId="3" xfId="1" quotePrefix="1" applyNumberFormat="1" applyFont="1" applyFill="1" applyBorder="1" applyAlignment="1" applyProtection="1">
      <alignment horizontal="center" wrapText="1"/>
      <protection locked="0"/>
    </xf>
    <xf numFmtId="164" fontId="6" fillId="4" borderId="3" xfId="1" applyNumberFormat="1" applyFont="1" applyFill="1" applyBorder="1" applyProtection="1">
      <protection locked="0"/>
    </xf>
    <xf numFmtId="164" fontId="6" fillId="0" borderId="3" xfId="1" applyNumberFormat="1" applyFont="1" applyFill="1" applyBorder="1" applyProtection="1">
      <protection locked="0"/>
    </xf>
  </cellXfs>
  <cellStyles count="6">
    <cellStyle name="Normal 2" xfId="4"/>
    <cellStyle name="Normal_BIN 7301,7311 and 6301" xfId="5"/>
    <cellStyle name="Normal_EBK_PROJECT_2001-last" xfId="3"/>
    <cellStyle name="Normal_Sheet1" xfId="1"/>
    <cellStyle name="Нормален" xfId="0" builtinId="0"/>
    <cellStyle name="Процент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opLeftCell="C67" workbookViewId="0">
      <selection activeCell="G89" sqref="G89"/>
    </sheetView>
  </sheetViews>
  <sheetFormatPr defaultRowHeight="12"/>
  <cols>
    <col min="1" max="1" width="3.28515625" style="1" customWidth="1"/>
    <col min="2" max="2" width="36.7109375" style="1" customWidth="1"/>
    <col min="3" max="3" width="6.5703125" style="1" bestFit="1" customWidth="1"/>
    <col min="4" max="4" width="11.42578125" style="1" customWidth="1"/>
    <col min="5" max="5" width="9.42578125" style="1" customWidth="1"/>
    <col min="6" max="6" width="11.140625" style="1" customWidth="1"/>
    <col min="7" max="7" width="11.5703125" style="1" customWidth="1"/>
    <col min="8" max="8" width="11.5703125" style="53" customWidth="1"/>
    <col min="9" max="9" width="9.28515625" style="53" customWidth="1"/>
    <col min="10" max="10" width="10.42578125" style="53" customWidth="1"/>
    <col min="11" max="11" width="8.7109375" style="54" customWidth="1"/>
    <col min="12" max="12" width="8.7109375" style="76" customWidth="1"/>
    <col min="13" max="13" width="10.28515625" style="53" customWidth="1"/>
    <col min="14" max="14" width="9" style="53" customWidth="1"/>
    <col min="15" max="15" width="11" style="53" customWidth="1"/>
    <col min="16" max="16" width="11.5703125" style="1" customWidth="1"/>
    <col min="17" max="17" width="8.7109375" style="79" customWidth="1"/>
    <col min="18" max="262" width="9.140625" style="1"/>
    <col min="263" max="263" width="36.7109375" style="1" customWidth="1"/>
    <col min="264" max="264" width="6.5703125" style="1" bestFit="1" customWidth="1"/>
    <col min="265" max="265" width="10.42578125" style="1" customWidth="1"/>
    <col min="266" max="266" width="9.42578125" style="1" customWidth="1"/>
    <col min="267" max="267" width="9.28515625" style="1" customWidth="1"/>
    <col min="268" max="268" width="8.7109375" style="1" customWidth="1"/>
    <col min="269" max="269" width="9.28515625" style="1" bestFit="1" customWidth="1"/>
    <col min="270" max="270" width="8.7109375" style="1" customWidth="1"/>
    <col min="271" max="271" width="9" style="1" customWidth="1"/>
    <col min="272" max="273" width="8.7109375" style="1" customWidth="1"/>
    <col min="274" max="518" width="9.140625" style="1"/>
    <col min="519" max="519" width="36.7109375" style="1" customWidth="1"/>
    <col min="520" max="520" width="6.5703125" style="1" bestFit="1" customWidth="1"/>
    <col min="521" max="521" width="10.42578125" style="1" customWidth="1"/>
    <col min="522" max="522" width="9.42578125" style="1" customWidth="1"/>
    <col min="523" max="523" width="9.28515625" style="1" customWidth="1"/>
    <col min="524" max="524" width="8.7109375" style="1" customWidth="1"/>
    <col min="525" max="525" width="9.28515625" style="1" bestFit="1" customWidth="1"/>
    <col min="526" max="526" width="8.7109375" style="1" customWidth="1"/>
    <col min="527" max="527" width="9" style="1" customWidth="1"/>
    <col min="528" max="529" width="8.7109375" style="1" customWidth="1"/>
    <col min="530" max="774" width="9.140625" style="1"/>
    <col min="775" max="775" width="36.7109375" style="1" customWidth="1"/>
    <col min="776" max="776" width="6.5703125" style="1" bestFit="1" customWidth="1"/>
    <col min="777" max="777" width="10.42578125" style="1" customWidth="1"/>
    <col min="778" max="778" width="9.42578125" style="1" customWidth="1"/>
    <col min="779" max="779" width="9.28515625" style="1" customWidth="1"/>
    <col min="780" max="780" width="8.7109375" style="1" customWidth="1"/>
    <col min="781" max="781" width="9.28515625" style="1" bestFit="1" customWidth="1"/>
    <col min="782" max="782" width="8.7109375" style="1" customWidth="1"/>
    <col min="783" max="783" width="9" style="1" customWidth="1"/>
    <col min="784" max="785" width="8.7109375" style="1" customWidth="1"/>
    <col min="786" max="1030" width="9.140625" style="1"/>
    <col min="1031" max="1031" width="36.7109375" style="1" customWidth="1"/>
    <col min="1032" max="1032" width="6.5703125" style="1" bestFit="1" customWidth="1"/>
    <col min="1033" max="1033" width="10.42578125" style="1" customWidth="1"/>
    <col min="1034" max="1034" width="9.42578125" style="1" customWidth="1"/>
    <col min="1035" max="1035" width="9.28515625" style="1" customWidth="1"/>
    <col min="1036" max="1036" width="8.7109375" style="1" customWidth="1"/>
    <col min="1037" max="1037" width="9.28515625" style="1" bestFit="1" customWidth="1"/>
    <col min="1038" max="1038" width="8.7109375" style="1" customWidth="1"/>
    <col min="1039" max="1039" width="9" style="1" customWidth="1"/>
    <col min="1040" max="1041" width="8.7109375" style="1" customWidth="1"/>
    <col min="1042" max="1286" width="9.140625" style="1"/>
    <col min="1287" max="1287" width="36.7109375" style="1" customWidth="1"/>
    <col min="1288" max="1288" width="6.5703125" style="1" bestFit="1" customWidth="1"/>
    <col min="1289" max="1289" width="10.42578125" style="1" customWidth="1"/>
    <col min="1290" max="1290" width="9.42578125" style="1" customWidth="1"/>
    <col min="1291" max="1291" width="9.28515625" style="1" customWidth="1"/>
    <col min="1292" max="1292" width="8.7109375" style="1" customWidth="1"/>
    <col min="1293" max="1293" width="9.28515625" style="1" bestFit="1" customWidth="1"/>
    <col min="1294" max="1294" width="8.7109375" style="1" customWidth="1"/>
    <col min="1295" max="1295" width="9" style="1" customWidth="1"/>
    <col min="1296" max="1297" width="8.7109375" style="1" customWidth="1"/>
    <col min="1298" max="1542" width="9.140625" style="1"/>
    <col min="1543" max="1543" width="36.7109375" style="1" customWidth="1"/>
    <col min="1544" max="1544" width="6.5703125" style="1" bestFit="1" customWidth="1"/>
    <col min="1545" max="1545" width="10.42578125" style="1" customWidth="1"/>
    <col min="1546" max="1546" width="9.42578125" style="1" customWidth="1"/>
    <col min="1547" max="1547" width="9.28515625" style="1" customWidth="1"/>
    <col min="1548" max="1548" width="8.7109375" style="1" customWidth="1"/>
    <col min="1549" max="1549" width="9.28515625" style="1" bestFit="1" customWidth="1"/>
    <col min="1550" max="1550" width="8.7109375" style="1" customWidth="1"/>
    <col min="1551" max="1551" width="9" style="1" customWidth="1"/>
    <col min="1552" max="1553" width="8.7109375" style="1" customWidth="1"/>
    <col min="1554" max="1798" width="9.140625" style="1"/>
    <col min="1799" max="1799" width="36.7109375" style="1" customWidth="1"/>
    <col min="1800" max="1800" width="6.5703125" style="1" bestFit="1" customWidth="1"/>
    <col min="1801" max="1801" width="10.42578125" style="1" customWidth="1"/>
    <col min="1802" max="1802" width="9.42578125" style="1" customWidth="1"/>
    <col min="1803" max="1803" width="9.28515625" style="1" customWidth="1"/>
    <col min="1804" max="1804" width="8.7109375" style="1" customWidth="1"/>
    <col min="1805" max="1805" width="9.28515625" style="1" bestFit="1" customWidth="1"/>
    <col min="1806" max="1806" width="8.7109375" style="1" customWidth="1"/>
    <col min="1807" max="1807" width="9" style="1" customWidth="1"/>
    <col min="1808" max="1809" width="8.7109375" style="1" customWidth="1"/>
    <col min="1810" max="2054" width="9.140625" style="1"/>
    <col min="2055" max="2055" width="36.7109375" style="1" customWidth="1"/>
    <col min="2056" max="2056" width="6.5703125" style="1" bestFit="1" customWidth="1"/>
    <col min="2057" max="2057" width="10.42578125" style="1" customWidth="1"/>
    <col min="2058" max="2058" width="9.42578125" style="1" customWidth="1"/>
    <col min="2059" max="2059" width="9.28515625" style="1" customWidth="1"/>
    <col min="2060" max="2060" width="8.7109375" style="1" customWidth="1"/>
    <col min="2061" max="2061" width="9.28515625" style="1" bestFit="1" customWidth="1"/>
    <col min="2062" max="2062" width="8.7109375" style="1" customWidth="1"/>
    <col min="2063" max="2063" width="9" style="1" customWidth="1"/>
    <col min="2064" max="2065" width="8.7109375" style="1" customWidth="1"/>
    <col min="2066" max="2310" width="9.140625" style="1"/>
    <col min="2311" max="2311" width="36.7109375" style="1" customWidth="1"/>
    <col min="2312" max="2312" width="6.5703125" style="1" bestFit="1" customWidth="1"/>
    <col min="2313" max="2313" width="10.42578125" style="1" customWidth="1"/>
    <col min="2314" max="2314" width="9.42578125" style="1" customWidth="1"/>
    <col min="2315" max="2315" width="9.28515625" style="1" customWidth="1"/>
    <col min="2316" max="2316" width="8.7109375" style="1" customWidth="1"/>
    <col min="2317" max="2317" width="9.28515625" style="1" bestFit="1" customWidth="1"/>
    <col min="2318" max="2318" width="8.7109375" style="1" customWidth="1"/>
    <col min="2319" max="2319" width="9" style="1" customWidth="1"/>
    <col min="2320" max="2321" width="8.7109375" style="1" customWidth="1"/>
    <col min="2322" max="2566" width="9.140625" style="1"/>
    <col min="2567" max="2567" width="36.7109375" style="1" customWidth="1"/>
    <col min="2568" max="2568" width="6.5703125" style="1" bestFit="1" customWidth="1"/>
    <col min="2569" max="2569" width="10.42578125" style="1" customWidth="1"/>
    <col min="2570" max="2570" width="9.42578125" style="1" customWidth="1"/>
    <col min="2571" max="2571" width="9.28515625" style="1" customWidth="1"/>
    <col min="2572" max="2572" width="8.7109375" style="1" customWidth="1"/>
    <col min="2573" max="2573" width="9.28515625" style="1" bestFit="1" customWidth="1"/>
    <col min="2574" max="2574" width="8.7109375" style="1" customWidth="1"/>
    <col min="2575" max="2575" width="9" style="1" customWidth="1"/>
    <col min="2576" max="2577" width="8.7109375" style="1" customWidth="1"/>
    <col min="2578" max="2822" width="9.140625" style="1"/>
    <col min="2823" max="2823" width="36.7109375" style="1" customWidth="1"/>
    <col min="2824" max="2824" width="6.5703125" style="1" bestFit="1" customWidth="1"/>
    <col min="2825" max="2825" width="10.42578125" style="1" customWidth="1"/>
    <col min="2826" max="2826" width="9.42578125" style="1" customWidth="1"/>
    <col min="2827" max="2827" width="9.28515625" style="1" customWidth="1"/>
    <col min="2828" max="2828" width="8.7109375" style="1" customWidth="1"/>
    <col min="2829" max="2829" width="9.28515625" style="1" bestFit="1" customWidth="1"/>
    <col min="2830" max="2830" width="8.7109375" style="1" customWidth="1"/>
    <col min="2831" max="2831" width="9" style="1" customWidth="1"/>
    <col min="2832" max="2833" width="8.7109375" style="1" customWidth="1"/>
    <col min="2834" max="3078" width="9.140625" style="1"/>
    <col min="3079" max="3079" width="36.7109375" style="1" customWidth="1"/>
    <col min="3080" max="3080" width="6.5703125" style="1" bestFit="1" customWidth="1"/>
    <col min="3081" max="3081" width="10.42578125" style="1" customWidth="1"/>
    <col min="3082" max="3082" width="9.42578125" style="1" customWidth="1"/>
    <col min="3083" max="3083" width="9.28515625" style="1" customWidth="1"/>
    <col min="3084" max="3084" width="8.7109375" style="1" customWidth="1"/>
    <col min="3085" max="3085" width="9.28515625" style="1" bestFit="1" customWidth="1"/>
    <col min="3086" max="3086" width="8.7109375" style="1" customWidth="1"/>
    <col min="3087" max="3087" width="9" style="1" customWidth="1"/>
    <col min="3088" max="3089" width="8.7109375" style="1" customWidth="1"/>
    <col min="3090" max="3334" width="9.140625" style="1"/>
    <col min="3335" max="3335" width="36.7109375" style="1" customWidth="1"/>
    <col min="3336" max="3336" width="6.5703125" style="1" bestFit="1" customWidth="1"/>
    <col min="3337" max="3337" width="10.42578125" style="1" customWidth="1"/>
    <col min="3338" max="3338" width="9.42578125" style="1" customWidth="1"/>
    <col min="3339" max="3339" width="9.28515625" style="1" customWidth="1"/>
    <col min="3340" max="3340" width="8.7109375" style="1" customWidth="1"/>
    <col min="3341" max="3341" width="9.28515625" style="1" bestFit="1" customWidth="1"/>
    <col min="3342" max="3342" width="8.7109375" style="1" customWidth="1"/>
    <col min="3343" max="3343" width="9" style="1" customWidth="1"/>
    <col min="3344" max="3345" width="8.7109375" style="1" customWidth="1"/>
    <col min="3346" max="3590" width="9.140625" style="1"/>
    <col min="3591" max="3591" width="36.7109375" style="1" customWidth="1"/>
    <col min="3592" max="3592" width="6.5703125" style="1" bestFit="1" customWidth="1"/>
    <col min="3593" max="3593" width="10.42578125" style="1" customWidth="1"/>
    <col min="3594" max="3594" width="9.42578125" style="1" customWidth="1"/>
    <col min="3595" max="3595" width="9.28515625" style="1" customWidth="1"/>
    <col min="3596" max="3596" width="8.7109375" style="1" customWidth="1"/>
    <col min="3597" max="3597" width="9.28515625" style="1" bestFit="1" customWidth="1"/>
    <col min="3598" max="3598" width="8.7109375" style="1" customWidth="1"/>
    <col min="3599" max="3599" width="9" style="1" customWidth="1"/>
    <col min="3600" max="3601" width="8.7109375" style="1" customWidth="1"/>
    <col min="3602" max="3846" width="9.140625" style="1"/>
    <col min="3847" max="3847" width="36.7109375" style="1" customWidth="1"/>
    <col min="3848" max="3848" width="6.5703125" style="1" bestFit="1" customWidth="1"/>
    <col min="3849" max="3849" width="10.42578125" style="1" customWidth="1"/>
    <col min="3850" max="3850" width="9.42578125" style="1" customWidth="1"/>
    <col min="3851" max="3851" width="9.28515625" style="1" customWidth="1"/>
    <col min="3852" max="3852" width="8.7109375" style="1" customWidth="1"/>
    <col min="3853" max="3853" width="9.28515625" style="1" bestFit="1" customWidth="1"/>
    <col min="3854" max="3854" width="8.7109375" style="1" customWidth="1"/>
    <col min="3855" max="3855" width="9" style="1" customWidth="1"/>
    <col min="3856" max="3857" width="8.7109375" style="1" customWidth="1"/>
    <col min="3858" max="4102" width="9.140625" style="1"/>
    <col min="4103" max="4103" width="36.7109375" style="1" customWidth="1"/>
    <col min="4104" max="4104" width="6.5703125" style="1" bestFit="1" customWidth="1"/>
    <col min="4105" max="4105" width="10.42578125" style="1" customWidth="1"/>
    <col min="4106" max="4106" width="9.42578125" style="1" customWidth="1"/>
    <col min="4107" max="4107" width="9.28515625" style="1" customWidth="1"/>
    <col min="4108" max="4108" width="8.7109375" style="1" customWidth="1"/>
    <col min="4109" max="4109" width="9.28515625" style="1" bestFit="1" customWidth="1"/>
    <col min="4110" max="4110" width="8.7109375" style="1" customWidth="1"/>
    <col min="4111" max="4111" width="9" style="1" customWidth="1"/>
    <col min="4112" max="4113" width="8.7109375" style="1" customWidth="1"/>
    <col min="4114" max="4358" width="9.140625" style="1"/>
    <col min="4359" max="4359" width="36.7109375" style="1" customWidth="1"/>
    <col min="4360" max="4360" width="6.5703125" style="1" bestFit="1" customWidth="1"/>
    <col min="4361" max="4361" width="10.42578125" style="1" customWidth="1"/>
    <col min="4362" max="4362" width="9.42578125" style="1" customWidth="1"/>
    <col min="4363" max="4363" width="9.28515625" style="1" customWidth="1"/>
    <col min="4364" max="4364" width="8.7109375" style="1" customWidth="1"/>
    <col min="4365" max="4365" width="9.28515625" style="1" bestFit="1" customWidth="1"/>
    <col min="4366" max="4366" width="8.7109375" style="1" customWidth="1"/>
    <col min="4367" max="4367" width="9" style="1" customWidth="1"/>
    <col min="4368" max="4369" width="8.7109375" style="1" customWidth="1"/>
    <col min="4370" max="4614" width="9.140625" style="1"/>
    <col min="4615" max="4615" width="36.7109375" style="1" customWidth="1"/>
    <col min="4616" max="4616" width="6.5703125" style="1" bestFit="1" customWidth="1"/>
    <col min="4617" max="4617" width="10.42578125" style="1" customWidth="1"/>
    <col min="4618" max="4618" width="9.42578125" style="1" customWidth="1"/>
    <col min="4619" max="4619" width="9.28515625" style="1" customWidth="1"/>
    <col min="4620" max="4620" width="8.7109375" style="1" customWidth="1"/>
    <col min="4621" max="4621" width="9.28515625" style="1" bestFit="1" customWidth="1"/>
    <col min="4622" max="4622" width="8.7109375" style="1" customWidth="1"/>
    <col min="4623" max="4623" width="9" style="1" customWidth="1"/>
    <col min="4624" max="4625" width="8.7109375" style="1" customWidth="1"/>
    <col min="4626" max="4870" width="9.140625" style="1"/>
    <col min="4871" max="4871" width="36.7109375" style="1" customWidth="1"/>
    <col min="4872" max="4872" width="6.5703125" style="1" bestFit="1" customWidth="1"/>
    <col min="4873" max="4873" width="10.42578125" style="1" customWidth="1"/>
    <col min="4874" max="4874" width="9.42578125" style="1" customWidth="1"/>
    <col min="4875" max="4875" width="9.28515625" style="1" customWidth="1"/>
    <col min="4876" max="4876" width="8.7109375" style="1" customWidth="1"/>
    <col min="4877" max="4877" width="9.28515625" style="1" bestFit="1" customWidth="1"/>
    <col min="4878" max="4878" width="8.7109375" style="1" customWidth="1"/>
    <col min="4879" max="4879" width="9" style="1" customWidth="1"/>
    <col min="4880" max="4881" width="8.7109375" style="1" customWidth="1"/>
    <col min="4882" max="5126" width="9.140625" style="1"/>
    <col min="5127" max="5127" width="36.7109375" style="1" customWidth="1"/>
    <col min="5128" max="5128" width="6.5703125" style="1" bestFit="1" customWidth="1"/>
    <col min="5129" max="5129" width="10.42578125" style="1" customWidth="1"/>
    <col min="5130" max="5130" width="9.42578125" style="1" customWidth="1"/>
    <col min="5131" max="5131" width="9.28515625" style="1" customWidth="1"/>
    <col min="5132" max="5132" width="8.7109375" style="1" customWidth="1"/>
    <col min="5133" max="5133" width="9.28515625" style="1" bestFit="1" customWidth="1"/>
    <col min="5134" max="5134" width="8.7109375" style="1" customWidth="1"/>
    <col min="5135" max="5135" width="9" style="1" customWidth="1"/>
    <col min="5136" max="5137" width="8.7109375" style="1" customWidth="1"/>
    <col min="5138" max="5382" width="9.140625" style="1"/>
    <col min="5383" max="5383" width="36.7109375" style="1" customWidth="1"/>
    <col min="5384" max="5384" width="6.5703125" style="1" bestFit="1" customWidth="1"/>
    <col min="5385" max="5385" width="10.42578125" style="1" customWidth="1"/>
    <col min="5386" max="5386" width="9.42578125" style="1" customWidth="1"/>
    <col min="5387" max="5387" width="9.28515625" style="1" customWidth="1"/>
    <col min="5388" max="5388" width="8.7109375" style="1" customWidth="1"/>
    <col min="5389" max="5389" width="9.28515625" style="1" bestFit="1" customWidth="1"/>
    <col min="5390" max="5390" width="8.7109375" style="1" customWidth="1"/>
    <col min="5391" max="5391" width="9" style="1" customWidth="1"/>
    <col min="5392" max="5393" width="8.7109375" style="1" customWidth="1"/>
    <col min="5394" max="5638" width="9.140625" style="1"/>
    <col min="5639" max="5639" width="36.7109375" style="1" customWidth="1"/>
    <col min="5640" max="5640" width="6.5703125" style="1" bestFit="1" customWidth="1"/>
    <col min="5641" max="5641" width="10.42578125" style="1" customWidth="1"/>
    <col min="5642" max="5642" width="9.42578125" style="1" customWidth="1"/>
    <col min="5643" max="5643" width="9.28515625" style="1" customWidth="1"/>
    <col min="5644" max="5644" width="8.7109375" style="1" customWidth="1"/>
    <col min="5645" max="5645" width="9.28515625" style="1" bestFit="1" customWidth="1"/>
    <col min="5646" max="5646" width="8.7109375" style="1" customWidth="1"/>
    <col min="5647" max="5647" width="9" style="1" customWidth="1"/>
    <col min="5648" max="5649" width="8.7109375" style="1" customWidth="1"/>
    <col min="5650" max="5894" width="9.140625" style="1"/>
    <col min="5895" max="5895" width="36.7109375" style="1" customWidth="1"/>
    <col min="5896" max="5896" width="6.5703125" style="1" bestFit="1" customWidth="1"/>
    <col min="5897" max="5897" width="10.42578125" style="1" customWidth="1"/>
    <col min="5898" max="5898" width="9.42578125" style="1" customWidth="1"/>
    <col min="5899" max="5899" width="9.28515625" style="1" customWidth="1"/>
    <col min="5900" max="5900" width="8.7109375" style="1" customWidth="1"/>
    <col min="5901" max="5901" width="9.28515625" style="1" bestFit="1" customWidth="1"/>
    <col min="5902" max="5902" width="8.7109375" style="1" customWidth="1"/>
    <col min="5903" max="5903" width="9" style="1" customWidth="1"/>
    <col min="5904" max="5905" width="8.7109375" style="1" customWidth="1"/>
    <col min="5906" max="6150" width="9.140625" style="1"/>
    <col min="6151" max="6151" width="36.7109375" style="1" customWidth="1"/>
    <col min="6152" max="6152" width="6.5703125" style="1" bestFit="1" customWidth="1"/>
    <col min="6153" max="6153" width="10.42578125" style="1" customWidth="1"/>
    <col min="6154" max="6154" width="9.42578125" style="1" customWidth="1"/>
    <col min="6155" max="6155" width="9.28515625" style="1" customWidth="1"/>
    <col min="6156" max="6156" width="8.7109375" style="1" customWidth="1"/>
    <col min="6157" max="6157" width="9.28515625" style="1" bestFit="1" customWidth="1"/>
    <col min="6158" max="6158" width="8.7109375" style="1" customWidth="1"/>
    <col min="6159" max="6159" width="9" style="1" customWidth="1"/>
    <col min="6160" max="6161" width="8.7109375" style="1" customWidth="1"/>
    <col min="6162" max="6406" width="9.140625" style="1"/>
    <col min="6407" max="6407" width="36.7109375" style="1" customWidth="1"/>
    <col min="6408" max="6408" width="6.5703125" style="1" bestFit="1" customWidth="1"/>
    <col min="6409" max="6409" width="10.42578125" style="1" customWidth="1"/>
    <col min="6410" max="6410" width="9.42578125" style="1" customWidth="1"/>
    <col min="6411" max="6411" width="9.28515625" style="1" customWidth="1"/>
    <col min="6412" max="6412" width="8.7109375" style="1" customWidth="1"/>
    <col min="6413" max="6413" width="9.28515625" style="1" bestFit="1" customWidth="1"/>
    <col min="6414" max="6414" width="8.7109375" style="1" customWidth="1"/>
    <col min="6415" max="6415" width="9" style="1" customWidth="1"/>
    <col min="6416" max="6417" width="8.7109375" style="1" customWidth="1"/>
    <col min="6418" max="6662" width="9.140625" style="1"/>
    <col min="6663" max="6663" width="36.7109375" style="1" customWidth="1"/>
    <col min="6664" max="6664" width="6.5703125" style="1" bestFit="1" customWidth="1"/>
    <col min="6665" max="6665" width="10.42578125" style="1" customWidth="1"/>
    <col min="6666" max="6666" width="9.42578125" style="1" customWidth="1"/>
    <col min="6667" max="6667" width="9.28515625" style="1" customWidth="1"/>
    <col min="6668" max="6668" width="8.7109375" style="1" customWidth="1"/>
    <col min="6669" max="6669" width="9.28515625" style="1" bestFit="1" customWidth="1"/>
    <col min="6670" max="6670" width="8.7109375" style="1" customWidth="1"/>
    <col min="6671" max="6671" width="9" style="1" customWidth="1"/>
    <col min="6672" max="6673" width="8.7109375" style="1" customWidth="1"/>
    <col min="6674" max="6918" width="9.140625" style="1"/>
    <col min="6919" max="6919" width="36.7109375" style="1" customWidth="1"/>
    <col min="6920" max="6920" width="6.5703125" style="1" bestFit="1" customWidth="1"/>
    <col min="6921" max="6921" width="10.42578125" style="1" customWidth="1"/>
    <col min="6922" max="6922" width="9.42578125" style="1" customWidth="1"/>
    <col min="6923" max="6923" width="9.28515625" style="1" customWidth="1"/>
    <col min="6924" max="6924" width="8.7109375" style="1" customWidth="1"/>
    <col min="6925" max="6925" width="9.28515625" style="1" bestFit="1" customWidth="1"/>
    <col min="6926" max="6926" width="8.7109375" style="1" customWidth="1"/>
    <col min="6927" max="6927" width="9" style="1" customWidth="1"/>
    <col min="6928" max="6929" width="8.7109375" style="1" customWidth="1"/>
    <col min="6930" max="7174" width="9.140625" style="1"/>
    <col min="7175" max="7175" width="36.7109375" style="1" customWidth="1"/>
    <col min="7176" max="7176" width="6.5703125" style="1" bestFit="1" customWidth="1"/>
    <col min="7177" max="7177" width="10.42578125" style="1" customWidth="1"/>
    <col min="7178" max="7178" width="9.42578125" style="1" customWidth="1"/>
    <col min="7179" max="7179" width="9.28515625" style="1" customWidth="1"/>
    <col min="7180" max="7180" width="8.7109375" style="1" customWidth="1"/>
    <col min="7181" max="7181" width="9.28515625" style="1" bestFit="1" customWidth="1"/>
    <col min="7182" max="7182" width="8.7109375" style="1" customWidth="1"/>
    <col min="7183" max="7183" width="9" style="1" customWidth="1"/>
    <col min="7184" max="7185" width="8.7109375" style="1" customWidth="1"/>
    <col min="7186" max="7430" width="9.140625" style="1"/>
    <col min="7431" max="7431" width="36.7109375" style="1" customWidth="1"/>
    <col min="7432" max="7432" width="6.5703125" style="1" bestFit="1" customWidth="1"/>
    <col min="7433" max="7433" width="10.42578125" style="1" customWidth="1"/>
    <col min="7434" max="7434" width="9.42578125" style="1" customWidth="1"/>
    <col min="7435" max="7435" width="9.28515625" style="1" customWidth="1"/>
    <col min="7436" max="7436" width="8.7109375" style="1" customWidth="1"/>
    <col min="7437" max="7437" width="9.28515625" style="1" bestFit="1" customWidth="1"/>
    <col min="7438" max="7438" width="8.7109375" style="1" customWidth="1"/>
    <col min="7439" max="7439" width="9" style="1" customWidth="1"/>
    <col min="7440" max="7441" width="8.7109375" style="1" customWidth="1"/>
    <col min="7442" max="7686" width="9.140625" style="1"/>
    <col min="7687" max="7687" width="36.7109375" style="1" customWidth="1"/>
    <col min="7688" max="7688" width="6.5703125" style="1" bestFit="1" customWidth="1"/>
    <col min="7689" max="7689" width="10.42578125" style="1" customWidth="1"/>
    <col min="7690" max="7690" width="9.42578125" style="1" customWidth="1"/>
    <col min="7691" max="7691" width="9.28515625" style="1" customWidth="1"/>
    <col min="7692" max="7692" width="8.7109375" style="1" customWidth="1"/>
    <col min="7693" max="7693" width="9.28515625" style="1" bestFit="1" customWidth="1"/>
    <col min="7694" max="7694" width="8.7109375" style="1" customWidth="1"/>
    <col min="7695" max="7695" width="9" style="1" customWidth="1"/>
    <col min="7696" max="7697" width="8.7109375" style="1" customWidth="1"/>
    <col min="7698" max="7942" width="9.140625" style="1"/>
    <col min="7943" max="7943" width="36.7109375" style="1" customWidth="1"/>
    <col min="7944" max="7944" width="6.5703125" style="1" bestFit="1" customWidth="1"/>
    <col min="7945" max="7945" width="10.42578125" style="1" customWidth="1"/>
    <col min="7946" max="7946" width="9.42578125" style="1" customWidth="1"/>
    <col min="7947" max="7947" width="9.28515625" style="1" customWidth="1"/>
    <col min="7948" max="7948" width="8.7109375" style="1" customWidth="1"/>
    <col min="7949" max="7949" width="9.28515625" style="1" bestFit="1" customWidth="1"/>
    <col min="7950" max="7950" width="8.7109375" style="1" customWidth="1"/>
    <col min="7951" max="7951" width="9" style="1" customWidth="1"/>
    <col min="7952" max="7953" width="8.7109375" style="1" customWidth="1"/>
    <col min="7954" max="8198" width="9.140625" style="1"/>
    <col min="8199" max="8199" width="36.7109375" style="1" customWidth="1"/>
    <col min="8200" max="8200" width="6.5703125" style="1" bestFit="1" customWidth="1"/>
    <col min="8201" max="8201" width="10.42578125" style="1" customWidth="1"/>
    <col min="8202" max="8202" width="9.42578125" style="1" customWidth="1"/>
    <col min="8203" max="8203" width="9.28515625" style="1" customWidth="1"/>
    <col min="8204" max="8204" width="8.7109375" style="1" customWidth="1"/>
    <col min="8205" max="8205" width="9.28515625" style="1" bestFit="1" customWidth="1"/>
    <col min="8206" max="8206" width="8.7109375" style="1" customWidth="1"/>
    <col min="8207" max="8207" width="9" style="1" customWidth="1"/>
    <col min="8208" max="8209" width="8.7109375" style="1" customWidth="1"/>
    <col min="8210" max="8454" width="9.140625" style="1"/>
    <col min="8455" max="8455" width="36.7109375" style="1" customWidth="1"/>
    <col min="8456" max="8456" width="6.5703125" style="1" bestFit="1" customWidth="1"/>
    <col min="8457" max="8457" width="10.42578125" style="1" customWidth="1"/>
    <col min="8458" max="8458" width="9.42578125" style="1" customWidth="1"/>
    <col min="8459" max="8459" width="9.28515625" style="1" customWidth="1"/>
    <col min="8460" max="8460" width="8.7109375" style="1" customWidth="1"/>
    <col min="8461" max="8461" width="9.28515625" style="1" bestFit="1" customWidth="1"/>
    <col min="8462" max="8462" width="8.7109375" style="1" customWidth="1"/>
    <col min="8463" max="8463" width="9" style="1" customWidth="1"/>
    <col min="8464" max="8465" width="8.7109375" style="1" customWidth="1"/>
    <col min="8466" max="8710" width="9.140625" style="1"/>
    <col min="8711" max="8711" width="36.7109375" style="1" customWidth="1"/>
    <col min="8712" max="8712" width="6.5703125" style="1" bestFit="1" customWidth="1"/>
    <col min="8713" max="8713" width="10.42578125" style="1" customWidth="1"/>
    <col min="8714" max="8714" width="9.42578125" style="1" customWidth="1"/>
    <col min="8715" max="8715" width="9.28515625" style="1" customWidth="1"/>
    <col min="8716" max="8716" width="8.7109375" style="1" customWidth="1"/>
    <col min="8717" max="8717" width="9.28515625" style="1" bestFit="1" customWidth="1"/>
    <col min="8718" max="8718" width="8.7109375" style="1" customWidth="1"/>
    <col min="8719" max="8719" width="9" style="1" customWidth="1"/>
    <col min="8720" max="8721" width="8.7109375" style="1" customWidth="1"/>
    <col min="8722" max="8966" width="9.140625" style="1"/>
    <col min="8967" max="8967" width="36.7109375" style="1" customWidth="1"/>
    <col min="8968" max="8968" width="6.5703125" style="1" bestFit="1" customWidth="1"/>
    <col min="8969" max="8969" width="10.42578125" style="1" customWidth="1"/>
    <col min="8970" max="8970" width="9.42578125" style="1" customWidth="1"/>
    <col min="8971" max="8971" width="9.28515625" style="1" customWidth="1"/>
    <col min="8972" max="8972" width="8.7109375" style="1" customWidth="1"/>
    <col min="8973" max="8973" width="9.28515625" style="1" bestFit="1" customWidth="1"/>
    <col min="8974" max="8974" width="8.7109375" style="1" customWidth="1"/>
    <col min="8975" max="8975" width="9" style="1" customWidth="1"/>
    <col min="8976" max="8977" width="8.7109375" style="1" customWidth="1"/>
    <col min="8978" max="9222" width="9.140625" style="1"/>
    <col min="9223" max="9223" width="36.7109375" style="1" customWidth="1"/>
    <col min="9224" max="9224" width="6.5703125" style="1" bestFit="1" customWidth="1"/>
    <col min="9225" max="9225" width="10.42578125" style="1" customWidth="1"/>
    <col min="9226" max="9226" width="9.42578125" style="1" customWidth="1"/>
    <col min="9227" max="9227" width="9.28515625" style="1" customWidth="1"/>
    <col min="9228" max="9228" width="8.7109375" style="1" customWidth="1"/>
    <col min="9229" max="9229" width="9.28515625" style="1" bestFit="1" customWidth="1"/>
    <col min="9230" max="9230" width="8.7109375" style="1" customWidth="1"/>
    <col min="9231" max="9231" width="9" style="1" customWidth="1"/>
    <col min="9232" max="9233" width="8.7109375" style="1" customWidth="1"/>
    <col min="9234" max="9478" width="9.140625" style="1"/>
    <col min="9479" max="9479" width="36.7109375" style="1" customWidth="1"/>
    <col min="9480" max="9480" width="6.5703125" style="1" bestFit="1" customWidth="1"/>
    <col min="9481" max="9481" width="10.42578125" style="1" customWidth="1"/>
    <col min="9482" max="9482" width="9.42578125" style="1" customWidth="1"/>
    <col min="9483" max="9483" width="9.28515625" style="1" customWidth="1"/>
    <col min="9484" max="9484" width="8.7109375" style="1" customWidth="1"/>
    <col min="9485" max="9485" width="9.28515625" style="1" bestFit="1" customWidth="1"/>
    <col min="9486" max="9486" width="8.7109375" style="1" customWidth="1"/>
    <col min="9487" max="9487" width="9" style="1" customWidth="1"/>
    <col min="9488" max="9489" width="8.7109375" style="1" customWidth="1"/>
    <col min="9490" max="9734" width="9.140625" style="1"/>
    <col min="9735" max="9735" width="36.7109375" style="1" customWidth="1"/>
    <col min="9736" max="9736" width="6.5703125" style="1" bestFit="1" customWidth="1"/>
    <col min="9737" max="9737" width="10.42578125" style="1" customWidth="1"/>
    <col min="9738" max="9738" width="9.42578125" style="1" customWidth="1"/>
    <col min="9739" max="9739" width="9.28515625" style="1" customWidth="1"/>
    <col min="9740" max="9740" width="8.7109375" style="1" customWidth="1"/>
    <col min="9741" max="9741" width="9.28515625" style="1" bestFit="1" customWidth="1"/>
    <col min="9742" max="9742" width="8.7109375" style="1" customWidth="1"/>
    <col min="9743" max="9743" width="9" style="1" customWidth="1"/>
    <col min="9744" max="9745" width="8.7109375" style="1" customWidth="1"/>
    <col min="9746" max="9990" width="9.140625" style="1"/>
    <col min="9991" max="9991" width="36.7109375" style="1" customWidth="1"/>
    <col min="9992" max="9992" width="6.5703125" style="1" bestFit="1" customWidth="1"/>
    <col min="9993" max="9993" width="10.42578125" style="1" customWidth="1"/>
    <col min="9994" max="9994" width="9.42578125" style="1" customWidth="1"/>
    <col min="9995" max="9995" width="9.28515625" style="1" customWidth="1"/>
    <col min="9996" max="9996" width="8.7109375" style="1" customWidth="1"/>
    <col min="9997" max="9997" width="9.28515625" style="1" bestFit="1" customWidth="1"/>
    <col min="9998" max="9998" width="8.7109375" style="1" customWidth="1"/>
    <col min="9999" max="9999" width="9" style="1" customWidth="1"/>
    <col min="10000" max="10001" width="8.7109375" style="1" customWidth="1"/>
    <col min="10002" max="10246" width="9.140625" style="1"/>
    <col min="10247" max="10247" width="36.7109375" style="1" customWidth="1"/>
    <col min="10248" max="10248" width="6.5703125" style="1" bestFit="1" customWidth="1"/>
    <col min="10249" max="10249" width="10.42578125" style="1" customWidth="1"/>
    <col min="10250" max="10250" width="9.42578125" style="1" customWidth="1"/>
    <col min="10251" max="10251" width="9.28515625" style="1" customWidth="1"/>
    <col min="10252" max="10252" width="8.7109375" style="1" customWidth="1"/>
    <col min="10253" max="10253" width="9.28515625" style="1" bestFit="1" customWidth="1"/>
    <col min="10254" max="10254" width="8.7109375" style="1" customWidth="1"/>
    <col min="10255" max="10255" width="9" style="1" customWidth="1"/>
    <col min="10256" max="10257" width="8.7109375" style="1" customWidth="1"/>
    <col min="10258" max="10502" width="9.140625" style="1"/>
    <col min="10503" max="10503" width="36.7109375" style="1" customWidth="1"/>
    <col min="10504" max="10504" width="6.5703125" style="1" bestFit="1" customWidth="1"/>
    <col min="10505" max="10505" width="10.42578125" style="1" customWidth="1"/>
    <col min="10506" max="10506" width="9.42578125" style="1" customWidth="1"/>
    <col min="10507" max="10507" width="9.28515625" style="1" customWidth="1"/>
    <col min="10508" max="10508" width="8.7109375" style="1" customWidth="1"/>
    <col min="10509" max="10509" width="9.28515625" style="1" bestFit="1" customWidth="1"/>
    <col min="10510" max="10510" width="8.7109375" style="1" customWidth="1"/>
    <col min="10511" max="10511" width="9" style="1" customWidth="1"/>
    <col min="10512" max="10513" width="8.7109375" style="1" customWidth="1"/>
    <col min="10514" max="10758" width="9.140625" style="1"/>
    <col min="10759" max="10759" width="36.7109375" style="1" customWidth="1"/>
    <col min="10760" max="10760" width="6.5703125" style="1" bestFit="1" customWidth="1"/>
    <col min="10761" max="10761" width="10.42578125" style="1" customWidth="1"/>
    <col min="10762" max="10762" width="9.42578125" style="1" customWidth="1"/>
    <col min="10763" max="10763" width="9.28515625" style="1" customWidth="1"/>
    <col min="10764" max="10764" width="8.7109375" style="1" customWidth="1"/>
    <col min="10765" max="10765" width="9.28515625" style="1" bestFit="1" customWidth="1"/>
    <col min="10766" max="10766" width="8.7109375" style="1" customWidth="1"/>
    <col min="10767" max="10767" width="9" style="1" customWidth="1"/>
    <col min="10768" max="10769" width="8.7109375" style="1" customWidth="1"/>
    <col min="10770" max="11014" width="9.140625" style="1"/>
    <col min="11015" max="11015" width="36.7109375" style="1" customWidth="1"/>
    <col min="11016" max="11016" width="6.5703125" style="1" bestFit="1" customWidth="1"/>
    <col min="11017" max="11017" width="10.42578125" style="1" customWidth="1"/>
    <col min="11018" max="11018" width="9.42578125" style="1" customWidth="1"/>
    <col min="11019" max="11019" width="9.28515625" style="1" customWidth="1"/>
    <col min="11020" max="11020" width="8.7109375" style="1" customWidth="1"/>
    <col min="11021" max="11021" width="9.28515625" style="1" bestFit="1" customWidth="1"/>
    <col min="11022" max="11022" width="8.7109375" style="1" customWidth="1"/>
    <col min="11023" max="11023" width="9" style="1" customWidth="1"/>
    <col min="11024" max="11025" width="8.7109375" style="1" customWidth="1"/>
    <col min="11026" max="11270" width="9.140625" style="1"/>
    <col min="11271" max="11271" width="36.7109375" style="1" customWidth="1"/>
    <col min="11272" max="11272" width="6.5703125" style="1" bestFit="1" customWidth="1"/>
    <col min="11273" max="11273" width="10.42578125" style="1" customWidth="1"/>
    <col min="11274" max="11274" width="9.42578125" style="1" customWidth="1"/>
    <col min="11275" max="11275" width="9.28515625" style="1" customWidth="1"/>
    <col min="11276" max="11276" width="8.7109375" style="1" customWidth="1"/>
    <col min="11277" max="11277" width="9.28515625" style="1" bestFit="1" customWidth="1"/>
    <col min="11278" max="11278" width="8.7109375" style="1" customWidth="1"/>
    <col min="11279" max="11279" width="9" style="1" customWidth="1"/>
    <col min="11280" max="11281" width="8.7109375" style="1" customWidth="1"/>
    <col min="11282" max="11526" width="9.140625" style="1"/>
    <col min="11527" max="11527" width="36.7109375" style="1" customWidth="1"/>
    <col min="11528" max="11528" width="6.5703125" style="1" bestFit="1" customWidth="1"/>
    <col min="11529" max="11529" width="10.42578125" style="1" customWidth="1"/>
    <col min="11530" max="11530" width="9.42578125" style="1" customWidth="1"/>
    <col min="11531" max="11531" width="9.28515625" style="1" customWidth="1"/>
    <col min="11532" max="11532" width="8.7109375" style="1" customWidth="1"/>
    <col min="11533" max="11533" width="9.28515625" style="1" bestFit="1" customWidth="1"/>
    <col min="11534" max="11534" width="8.7109375" style="1" customWidth="1"/>
    <col min="11535" max="11535" width="9" style="1" customWidth="1"/>
    <col min="11536" max="11537" width="8.7109375" style="1" customWidth="1"/>
    <col min="11538" max="11782" width="9.140625" style="1"/>
    <col min="11783" max="11783" width="36.7109375" style="1" customWidth="1"/>
    <col min="11784" max="11784" width="6.5703125" style="1" bestFit="1" customWidth="1"/>
    <col min="11785" max="11785" width="10.42578125" style="1" customWidth="1"/>
    <col min="11786" max="11786" width="9.42578125" style="1" customWidth="1"/>
    <col min="11787" max="11787" width="9.28515625" style="1" customWidth="1"/>
    <col min="11788" max="11788" width="8.7109375" style="1" customWidth="1"/>
    <col min="11789" max="11789" width="9.28515625" style="1" bestFit="1" customWidth="1"/>
    <col min="11790" max="11790" width="8.7109375" style="1" customWidth="1"/>
    <col min="11791" max="11791" width="9" style="1" customWidth="1"/>
    <col min="11792" max="11793" width="8.7109375" style="1" customWidth="1"/>
    <col min="11794" max="12038" width="9.140625" style="1"/>
    <col min="12039" max="12039" width="36.7109375" style="1" customWidth="1"/>
    <col min="12040" max="12040" width="6.5703125" style="1" bestFit="1" customWidth="1"/>
    <col min="12041" max="12041" width="10.42578125" style="1" customWidth="1"/>
    <col min="12042" max="12042" width="9.42578125" style="1" customWidth="1"/>
    <col min="12043" max="12043" width="9.28515625" style="1" customWidth="1"/>
    <col min="12044" max="12044" width="8.7109375" style="1" customWidth="1"/>
    <col min="12045" max="12045" width="9.28515625" style="1" bestFit="1" customWidth="1"/>
    <col min="12046" max="12046" width="8.7109375" style="1" customWidth="1"/>
    <col min="12047" max="12047" width="9" style="1" customWidth="1"/>
    <col min="12048" max="12049" width="8.7109375" style="1" customWidth="1"/>
    <col min="12050" max="12294" width="9.140625" style="1"/>
    <col min="12295" max="12295" width="36.7109375" style="1" customWidth="1"/>
    <col min="12296" max="12296" width="6.5703125" style="1" bestFit="1" customWidth="1"/>
    <col min="12297" max="12297" width="10.42578125" style="1" customWidth="1"/>
    <col min="12298" max="12298" width="9.42578125" style="1" customWidth="1"/>
    <col min="12299" max="12299" width="9.28515625" style="1" customWidth="1"/>
    <col min="12300" max="12300" width="8.7109375" style="1" customWidth="1"/>
    <col min="12301" max="12301" width="9.28515625" style="1" bestFit="1" customWidth="1"/>
    <col min="12302" max="12302" width="8.7109375" style="1" customWidth="1"/>
    <col min="12303" max="12303" width="9" style="1" customWidth="1"/>
    <col min="12304" max="12305" width="8.7109375" style="1" customWidth="1"/>
    <col min="12306" max="12550" width="9.140625" style="1"/>
    <col min="12551" max="12551" width="36.7109375" style="1" customWidth="1"/>
    <col min="12552" max="12552" width="6.5703125" style="1" bestFit="1" customWidth="1"/>
    <col min="12553" max="12553" width="10.42578125" style="1" customWidth="1"/>
    <col min="12554" max="12554" width="9.42578125" style="1" customWidth="1"/>
    <col min="12555" max="12555" width="9.28515625" style="1" customWidth="1"/>
    <col min="12556" max="12556" width="8.7109375" style="1" customWidth="1"/>
    <col min="12557" max="12557" width="9.28515625" style="1" bestFit="1" customWidth="1"/>
    <col min="12558" max="12558" width="8.7109375" style="1" customWidth="1"/>
    <col min="12559" max="12559" width="9" style="1" customWidth="1"/>
    <col min="12560" max="12561" width="8.7109375" style="1" customWidth="1"/>
    <col min="12562" max="12806" width="9.140625" style="1"/>
    <col min="12807" max="12807" width="36.7109375" style="1" customWidth="1"/>
    <col min="12808" max="12808" width="6.5703125" style="1" bestFit="1" customWidth="1"/>
    <col min="12809" max="12809" width="10.42578125" style="1" customWidth="1"/>
    <col min="12810" max="12810" width="9.42578125" style="1" customWidth="1"/>
    <col min="12811" max="12811" width="9.28515625" style="1" customWidth="1"/>
    <col min="12812" max="12812" width="8.7109375" style="1" customWidth="1"/>
    <col min="12813" max="12813" width="9.28515625" style="1" bestFit="1" customWidth="1"/>
    <col min="12814" max="12814" width="8.7109375" style="1" customWidth="1"/>
    <col min="12815" max="12815" width="9" style="1" customWidth="1"/>
    <col min="12816" max="12817" width="8.7109375" style="1" customWidth="1"/>
    <col min="12818" max="13062" width="9.140625" style="1"/>
    <col min="13063" max="13063" width="36.7109375" style="1" customWidth="1"/>
    <col min="13064" max="13064" width="6.5703125" style="1" bestFit="1" customWidth="1"/>
    <col min="13065" max="13065" width="10.42578125" style="1" customWidth="1"/>
    <col min="13066" max="13066" width="9.42578125" style="1" customWidth="1"/>
    <col min="13067" max="13067" width="9.28515625" style="1" customWidth="1"/>
    <col min="13068" max="13068" width="8.7109375" style="1" customWidth="1"/>
    <col min="13069" max="13069" width="9.28515625" style="1" bestFit="1" customWidth="1"/>
    <col min="13070" max="13070" width="8.7109375" style="1" customWidth="1"/>
    <col min="13071" max="13071" width="9" style="1" customWidth="1"/>
    <col min="13072" max="13073" width="8.7109375" style="1" customWidth="1"/>
    <col min="13074" max="13318" width="9.140625" style="1"/>
    <col min="13319" max="13319" width="36.7109375" style="1" customWidth="1"/>
    <col min="13320" max="13320" width="6.5703125" style="1" bestFit="1" customWidth="1"/>
    <col min="13321" max="13321" width="10.42578125" style="1" customWidth="1"/>
    <col min="13322" max="13322" width="9.42578125" style="1" customWidth="1"/>
    <col min="13323" max="13323" width="9.28515625" style="1" customWidth="1"/>
    <col min="13324" max="13324" width="8.7109375" style="1" customWidth="1"/>
    <col min="13325" max="13325" width="9.28515625" style="1" bestFit="1" customWidth="1"/>
    <col min="13326" max="13326" width="8.7109375" style="1" customWidth="1"/>
    <col min="13327" max="13327" width="9" style="1" customWidth="1"/>
    <col min="13328" max="13329" width="8.7109375" style="1" customWidth="1"/>
    <col min="13330" max="13574" width="9.140625" style="1"/>
    <col min="13575" max="13575" width="36.7109375" style="1" customWidth="1"/>
    <col min="13576" max="13576" width="6.5703125" style="1" bestFit="1" customWidth="1"/>
    <col min="13577" max="13577" width="10.42578125" style="1" customWidth="1"/>
    <col min="13578" max="13578" width="9.42578125" style="1" customWidth="1"/>
    <col min="13579" max="13579" width="9.28515625" style="1" customWidth="1"/>
    <col min="13580" max="13580" width="8.7109375" style="1" customWidth="1"/>
    <col min="13581" max="13581" width="9.28515625" style="1" bestFit="1" customWidth="1"/>
    <col min="13582" max="13582" width="8.7109375" style="1" customWidth="1"/>
    <col min="13583" max="13583" width="9" style="1" customWidth="1"/>
    <col min="13584" max="13585" width="8.7109375" style="1" customWidth="1"/>
    <col min="13586" max="13830" width="9.140625" style="1"/>
    <col min="13831" max="13831" width="36.7109375" style="1" customWidth="1"/>
    <col min="13832" max="13832" width="6.5703125" style="1" bestFit="1" customWidth="1"/>
    <col min="13833" max="13833" width="10.42578125" style="1" customWidth="1"/>
    <col min="13834" max="13834" width="9.42578125" style="1" customWidth="1"/>
    <col min="13835" max="13835" width="9.28515625" style="1" customWidth="1"/>
    <col min="13836" max="13836" width="8.7109375" style="1" customWidth="1"/>
    <col min="13837" max="13837" width="9.28515625" style="1" bestFit="1" customWidth="1"/>
    <col min="13838" max="13838" width="8.7109375" style="1" customWidth="1"/>
    <col min="13839" max="13839" width="9" style="1" customWidth="1"/>
    <col min="13840" max="13841" width="8.7109375" style="1" customWidth="1"/>
    <col min="13842" max="14086" width="9.140625" style="1"/>
    <col min="14087" max="14087" width="36.7109375" style="1" customWidth="1"/>
    <col min="14088" max="14088" width="6.5703125" style="1" bestFit="1" customWidth="1"/>
    <col min="14089" max="14089" width="10.42578125" style="1" customWidth="1"/>
    <col min="14090" max="14090" width="9.42578125" style="1" customWidth="1"/>
    <col min="14091" max="14091" width="9.28515625" style="1" customWidth="1"/>
    <col min="14092" max="14092" width="8.7109375" style="1" customWidth="1"/>
    <col min="14093" max="14093" width="9.28515625" style="1" bestFit="1" customWidth="1"/>
    <col min="14094" max="14094" width="8.7109375" style="1" customWidth="1"/>
    <col min="14095" max="14095" width="9" style="1" customWidth="1"/>
    <col min="14096" max="14097" width="8.7109375" style="1" customWidth="1"/>
    <col min="14098" max="14342" width="9.140625" style="1"/>
    <col min="14343" max="14343" width="36.7109375" style="1" customWidth="1"/>
    <col min="14344" max="14344" width="6.5703125" style="1" bestFit="1" customWidth="1"/>
    <col min="14345" max="14345" width="10.42578125" style="1" customWidth="1"/>
    <col min="14346" max="14346" width="9.42578125" style="1" customWidth="1"/>
    <col min="14347" max="14347" width="9.28515625" style="1" customWidth="1"/>
    <col min="14348" max="14348" width="8.7109375" style="1" customWidth="1"/>
    <col min="14349" max="14349" width="9.28515625" style="1" bestFit="1" customWidth="1"/>
    <col min="14350" max="14350" width="8.7109375" style="1" customWidth="1"/>
    <col min="14351" max="14351" width="9" style="1" customWidth="1"/>
    <col min="14352" max="14353" width="8.7109375" style="1" customWidth="1"/>
    <col min="14354" max="14598" width="9.140625" style="1"/>
    <col min="14599" max="14599" width="36.7109375" style="1" customWidth="1"/>
    <col min="14600" max="14600" width="6.5703125" style="1" bestFit="1" customWidth="1"/>
    <col min="14601" max="14601" width="10.42578125" style="1" customWidth="1"/>
    <col min="14602" max="14602" width="9.42578125" style="1" customWidth="1"/>
    <col min="14603" max="14603" width="9.28515625" style="1" customWidth="1"/>
    <col min="14604" max="14604" width="8.7109375" style="1" customWidth="1"/>
    <col min="14605" max="14605" width="9.28515625" style="1" bestFit="1" customWidth="1"/>
    <col min="14606" max="14606" width="8.7109375" style="1" customWidth="1"/>
    <col min="14607" max="14607" width="9" style="1" customWidth="1"/>
    <col min="14608" max="14609" width="8.7109375" style="1" customWidth="1"/>
    <col min="14610" max="14854" width="9.140625" style="1"/>
    <col min="14855" max="14855" width="36.7109375" style="1" customWidth="1"/>
    <col min="14856" max="14856" width="6.5703125" style="1" bestFit="1" customWidth="1"/>
    <col min="14857" max="14857" width="10.42578125" style="1" customWidth="1"/>
    <col min="14858" max="14858" width="9.42578125" style="1" customWidth="1"/>
    <col min="14859" max="14859" width="9.28515625" style="1" customWidth="1"/>
    <col min="14860" max="14860" width="8.7109375" style="1" customWidth="1"/>
    <col min="14861" max="14861" width="9.28515625" style="1" bestFit="1" customWidth="1"/>
    <col min="14862" max="14862" width="8.7109375" style="1" customWidth="1"/>
    <col min="14863" max="14863" width="9" style="1" customWidth="1"/>
    <col min="14864" max="14865" width="8.7109375" style="1" customWidth="1"/>
    <col min="14866" max="15110" width="9.140625" style="1"/>
    <col min="15111" max="15111" width="36.7109375" style="1" customWidth="1"/>
    <col min="15112" max="15112" width="6.5703125" style="1" bestFit="1" customWidth="1"/>
    <col min="15113" max="15113" width="10.42578125" style="1" customWidth="1"/>
    <col min="15114" max="15114" width="9.42578125" style="1" customWidth="1"/>
    <col min="15115" max="15115" width="9.28515625" style="1" customWidth="1"/>
    <col min="15116" max="15116" width="8.7109375" style="1" customWidth="1"/>
    <col min="15117" max="15117" width="9.28515625" style="1" bestFit="1" customWidth="1"/>
    <col min="15118" max="15118" width="8.7109375" style="1" customWidth="1"/>
    <col min="15119" max="15119" width="9" style="1" customWidth="1"/>
    <col min="15120" max="15121" width="8.7109375" style="1" customWidth="1"/>
    <col min="15122" max="15366" width="9.140625" style="1"/>
    <col min="15367" max="15367" width="36.7109375" style="1" customWidth="1"/>
    <col min="15368" max="15368" width="6.5703125" style="1" bestFit="1" customWidth="1"/>
    <col min="15369" max="15369" width="10.42578125" style="1" customWidth="1"/>
    <col min="15370" max="15370" width="9.42578125" style="1" customWidth="1"/>
    <col min="15371" max="15371" width="9.28515625" style="1" customWidth="1"/>
    <col min="15372" max="15372" width="8.7109375" style="1" customWidth="1"/>
    <col min="15373" max="15373" width="9.28515625" style="1" bestFit="1" customWidth="1"/>
    <col min="15374" max="15374" width="8.7109375" style="1" customWidth="1"/>
    <col min="15375" max="15375" width="9" style="1" customWidth="1"/>
    <col min="15376" max="15377" width="8.7109375" style="1" customWidth="1"/>
    <col min="15378" max="15622" width="9.140625" style="1"/>
    <col min="15623" max="15623" width="36.7109375" style="1" customWidth="1"/>
    <col min="15624" max="15624" width="6.5703125" style="1" bestFit="1" customWidth="1"/>
    <col min="15625" max="15625" width="10.42578125" style="1" customWidth="1"/>
    <col min="15626" max="15626" width="9.42578125" style="1" customWidth="1"/>
    <col min="15627" max="15627" width="9.28515625" style="1" customWidth="1"/>
    <col min="15628" max="15628" width="8.7109375" style="1" customWidth="1"/>
    <col min="15629" max="15629" width="9.28515625" style="1" bestFit="1" customWidth="1"/>
    <col min="15630" max="15630" width="8.7109375" style="1" customWidth="1"/>
    <col min="15631" max="15631" width="9" style="1" customWidth="1"/>
    <col min="15632" max="15633" width="8.7109375" style="1" customWidth="1"/>
    <col min="15634" max="15878" width="9.140625" style="1"/>
    <col min="15879" max="15879" width="36.7109375" style="1" customWidth="1"/>
    <col min="15880" max="15880" width="6.5703125" style="1" bestFit="1" customWidth="1"/>
    <col min="15881" max="15881" width="10.42578125" style="1" customWidth="1"/>
    <col min="15882" max="15882" width="9.42578125" style="1" customWidth="1"/>
    <col min="15883" max="15883" width="9.28515625" style="1" customWidth="1"/>
    <col min="15884" max="15884" width="8.7109375" style="1" customWidth="1"/>
    <col min="15885" max="15885" width="9.28515625" style="1" bestFit="1" customWidth="1"/>
    <col min="15886" max="15886" width="8.7109375" style="1" customWidth="1"/>
    <col min="15887" max="15887" width="9" style="1" customWidth="1"/>
    <col min="15888" max="15889" width="8.7109375" style="1" customWidth="1"/>
    <col min="15890" max="16134" width="9.140625" style="1"/>
    <col min="16135" max="16135" width="36.7109375" style="1" customWidth="1"/>
    <col min="16136" max="16136" width="6.5703125" style="1" bestFit="1" customWidth="1"/>
    <col min="16137" max="16137" width="10.42578125" style="1" customWidth="1"/>
    <col min="16138" max="16138" width="9.42578125" style="1" customWidth="1"/>
    <col min="16139" max="16139" width="9.28515625" style="1" customWidth="1"/>
    <col min="16140" max="16140" width="8.7109375" style="1" customWidth="1"/>
    <col min="16141" max="16141" width="9.28515625" style="1" bestFit="1" customWidth="1"/>
    <col min="16142" max="16142" width="8.7109375" style="1" customWidth="1"/>
    <col min="16143" max="16143" width="9" style="1" customWidth="1"/>
    <col min="16144" max="16145" width="8.7109375" style="1" customWidth="1"/>
    <col min="16146" max="16384" width="9.140625" style="1"/>
  </cols>
  <sheetData>
    <row r="1" spans="1:19">
      <c r="B1" s="540" t="s">
        <v>106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</row>
    <row r="2" spans="1:19">
      <c r="B2" s="545" t="s">
        <v>107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78"/>
      <c r="R2" s="2"/>
      <c r="S2" s="2"/>
    </row>
    <row r="3" spans="1:19">
      <c r="B3" s="546" t="s">
        <v>108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77"/>
      <c r="R3" s="2"/>
      <c r="S3" s="2"/>
    </row>
    <row r="4" spans="1:19" ht="13.5" customHeight="1" thickBot="1"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3"/>
      <c r="S4" s="2"/>
    </row>
    <row r="5" spans="1:19" ht="12.75" customHeight="1">
      <c r="A5" s="551" t="s">
        <v>114</v>
      </c>
      <c r="B5" s="547" t="s">
        <v>109</v>
      </c>
      <c r="C5" s="549" t="s">
        <v>0</v>
      </c>
      <c r="D5" s="553" t="s">
        <v>110</v>
      </c>
      <c r="E5" s="554"/>
      <c r="F5" s="554"/>
      <c r="G5" s="555"/>
      <c r="H5" s="552" t="s">
        <v>1</v>
      </c>
      <c r="I5" s="552"/>
      <c r="J5" s="552"/>
      <c r="K5" s="552"/>
      <c r="L5" s="552"/>
      <c r="M5" s="552"/>
      <c r="N5" s="552"/>
      <c r="O5" s="552"/>
      <c r="P5" s="552"/>
      <c r="Q5" s="552"/>
    </row>
    <row r="6" spans="1:19" ht="25.5" customHeight="1">
      <c r="A6" s="551"/>
      <c r="B6" s="548"/>
      <c r="C6" s="550"/>
      <c r="D6" s="556"/>
      <c r="E6" s="557"/>
      <c r="F6" s="557"/>
      <c r="G6" s="558"/>
      <c r="H6" s="552" t="s">
        <v>2</v>
      </c>
      <c r="I6" s="552"/>
      <c r="J6" s="552"/>
      <c r="K6" s="552"/>
      <c r="L6" s="552"/>
      <c r="M6" s="552" t="s">
        <v>3</v>
      </c>
      <c r="N6" s="552"/>
      <c r="O6" s="552"/>
      <c r="P6" s="552"/>
      <c r="Q6" s="552"/>
    </row>
    <row r="7" spans="1:19" ht="48">
      <c r="A7" s="551"/>
      <c r="B7" s="548"/>
      <c r="C7" s="550"/>
      <c r="D7" s="4" t="s">
        <v>111</v>
      </c>
      <c r="E7" s="4" t="s">
        <v>112</v>
      </c>
      <c r="F7" s="5" t="s">
        <v>686</v>
      </c>
      <c r="G7" s="5" t="s">
        <v>113</v>
      </c>
      <c r="H7" s="55" t="s">
        <v>111</v>
      </c>
      <c r="I7" s="55" t="s">
        <v>112</v>
      </c>
      <c r="J7" s="5" t="s">
        <v>686</v>
      </c>
      <c r="K7" s="486" t="s">
        <v>674</v>
      </c>
      <c r="L7" s="66" t="s">
        <v>688</v>
      </c>
      <c r="M7" s="55" t="s">
        <v>673</v>
      </c>
      <c r="N7" s="55" t="s">
        <v>112</v>
      </c>
      <c r="O7" s="5" t="s">
        <v>686</v>
      </c>
      <c r="P7" s="5" t="s">
        <v>113</v>
      </c>
      <c r="Q7" s="66" t="s">
        <v>687</v>
      </c>
    </row>
    <row r="8" spans="1:19" s="93" customFormat="1">
      <c r="A8" s="92">
        <v>1</v>
      </c>
      <c r="B8" s="7">
        <v>2</v>
      </c>
      <c r="C8" s="8">
        <v>3</v>
      </c>
      <c r="D8" s="8">
        <v>4</v>
      </c>
      <c r="E8" s="9">
        <v>5</v>
      </c>
      <c r="F8" s="9">
        <v>6</v>
      </c>
      <c r="G8" s="10">
        <v>7</v>
      </c>
      <c r="H8" s="11">
        <v>8</v>
      </c>
      <c r="I8" s="12">
        <v>9</v>
      </c>
      <c r="J8" s="9">
        <v>10</v>
      </c>
      <c r="K8" s="13">
        <v>11</v>
      </c>
      <c r="L8" s="13">
        <v>12</v>
      </c>
      <c r="M8" s="11">
        <v>13</v>
      </c>
      <c r="N8" s="12">
        <v>14</v>
      </c>
      <c r="O8" s="9">
        <v>15</v>
      </c>
      <c r="P8" s="10">
        <v>16</v>
      </c>
      <c r="Q8" s="94">
        <v>17</v>
      </c>
    </row>
    <row r="9" spans="1:19" s="23" customFormat="1" ht="17.100000000000001" customHeight="1">
      <c r="A9" s="57"/>
      <c r="B9" s="61" t="s">
        <v>115</v>
      </c>
      <c r="C9" s="59"/>
      <c r="D9" s="65">
        <f>SUM(C9,H9,M9)</f>
        <v>494363</v>
      </c>
      <c r="E9" s="81">
        <f>SUM(I9,N9)</f>
        <v>477500</v>
      </c>
      <c r="F9" s="81">
        <f>SUM(J9,O9)</f>
        <v>477500</v>
      </c>
      <c r="G9" s="82">
        <f>SUM(K9,P9)</f>
        <v>506904</v>
      </c>
      <c r="H9" s="56"/>
      <c r="I9" s="56"/>
      <c r="J9" s="56"/>
      <c r="K9" s="56"/>
      <c r="L9" s="67"/>
      <c r="M9" s="56">
        <f>SUM(M10,M11,M16)</f>
        <v>494363</v>
      </c>
      <c r="N9" s="56">
        <f>SUM(N10,N11,N16)</f>
        <v>477500</v>
      </c>
      <c r="O9" s="56">
        <f>SUM(O10,O11,O16)</f>
        <v>477500</v>
      </c>
      <c r="P9" s="56">
        <f>SUM(P10,P11,P16)</f>
        <v>506904</v>
      </c>
      <c r="Q9" s="684">
        <f>SUM(P9/N9)</f>
        <v>1.0615790575916231</v>
      </c>
    </row>
    <row r="10" spans="1:19" s="21" customFormat="1">
      <c r="A10" s="35">
        <v>1</v>
      </c>
      <c r="B10" s="16" t="s">
        <v>116</v>
      </c>
      <c r="C10" s="17">
        <v>103</v>
      </c>
      <c r="D10" s="17">
        <f>SUM(C10,H10,M10)</f>
        <v>8837</v>
      </c>
      <c r="E10" s="14">
        <f t="shared" ref="E10:E73" si="0">SUM(I10,N10)</f>
        <v>10600</v>
      </c>
      <c r="F10" s="14">
        <f>SUM(J10,O10)</f>
        <v>10600</v>
      </c>
      <c r="G10" s="18">
        <f>SUM(K10,P10)</f>
        <v>7838</v>
      </c>
      <c r="H10" s="14"/>
      <c r="I10" s="19" t="s">
        <v>4</v>
      </c>
      <c r="J10" s="19"/>
      <c r="K10" s="20" t="s">
        <v>4</v>
      </c>
      <c r="L10" s="68"/>
      <c r="M10" s="19">
        <v>8734</v>
      </c>
      <c r="N10" s="19">
        <v>10600</v>
      </c>
      <c r="O10" s="19">
        <v>10600</v>
      </c>
      <c r="P10" s="18">
        <v>7838</v>
      </c>
      <c r="Q10" s="685">
        <f>SUM(P10/N10)</f>
        <v>0.73943396226415092</v>
      </c>
    </row>
    <row r="11" spans="1:19" s="23" customFormat="1" ht="17.100000000000001" customHeight="1">
      <c r="A11" s="6"/>
      <c r="B11" s="22" t="s">
        <v>117</v>
      </c>
      <c r="C11" s="17">
        <v>1300</v>
      </c>
      <c r="D11" s="17">
        <f t="shared" ref="D11:D16" si="1">SUM(C11,H11,M11)</f>
        <v>486849</v>
      </c>
      <c r="E11" s="14">
        <f t="shared" si="0"/>
        <v>462000</v>
      </c>
      <c r="F11" s="14">
        <f t="shared" ref="F11:F74" si="2">SUM(J11,O11)</f>
        <v>462000</v>
      </c>
      <c r="G11" s="18">
        <f t="shared" ref="G11:G74" si="3">SUM(K11,P11)</f>
        <v>499046</v>
      </c>
      <c r="H11" s="14"/>
      <c r="I11" s="19" t="s">
        <v>4</v>
      </c>
      <c r="J11" s="19"/>
      <c r="K11" s="20" t="s">
        <v>4</v>
      </c>
      <c r="L11" s="68"/>
      <c r="M11" s="19">
        <f>SUM(M12:M15)</f>
        <v>485549</v>
      </c>
      <c r="N11" s="19">
        <f>SUM(N12:N15)</f>
        <v>462000</v>
      </c>
      <c r="O11" s="19">
        <f>SUM(O12:O15)</f>
        <v>462000</v>
      </c>
      <c r="P11" s="18">
        <f>SUM(P12:P15)</f>
        <v>499046</v>
      </c>
      <c r="Q11" s="685">
        <f>SUM(P11/N11)</f>
        <v>1.0801861471861471</v>
      </c>
    </row>
    <row r="12" spans="1:19" ht="17.100000000000001" customHeight="1">
      <c r="A12" s="6">
        <v>2</v>
      </c>
      <c r="B12" s="24" t="s">
        <v>5</v>
      </c>
      <c r="C12" s="25">
        <v>1301</v>
      </c>
      <c r="D12" s="17">
        <f t="shared" si="1"/>
        <v>111675</v>
      </c>
      <c r="E12" s="14">
        <f t="shared" si="0"/>
        <v>131000</v>
      </c>
      <c r="F12" s="14">
        <f t="shared" si="2"/>
        <v>131000</v>
      </c>
      <c r="G12" s="18">
        <f t="shared" si="3"/>
        <v>139801</v>
      </c>
      <c r="H12" s="14"/>
      <c r="I12" s="26" t="s">
        <v>4</v>
      </c>
      <c r="J12" s="26"/>
      <c r="K12" s="27" t="s">
        <v>4</v>
      </c>
      <c r="L12" s="69"/>
      <c r="M12" s="26">
        <v>110374</v>
      </c>
      <c r="N12" s="26">
        <v>131000</v>
      </c>
      <c r="O12" s="26">
        <v>131000</v>
      </c>
      <c r="P12" s="28">
        <v>139801</v>
      </c>
      <c r="Q12" s="685">
        <f>SUM(P12/N12)</f>
        <v>1.0671832061068702</v>
      </c>
    </row>
    <row r="13" spans="1:19" ht="17.100000000000001" customHeight="1">
      <c r="A13" s="6">
        <v>3</v>
      </c>
      <c r="B13" s="24" t="s">
        <v>6</v>
      </c>
      <c r="C13" s="25">
        <v>1303</v>
      </c>
      <c r="D13" s="17">
        <f t="shared" si="1"/>
        <v>275739</v>
      </c>
      <c r="E13" s="14">
        <f t="shared" si="0"/>
        <v>205000</v>
      </c>
      <c r="F13" s="14">
        <f t="shared" si="2"/>
        <v>205000</v>
      </c>
      <c r="G13" s="18">
        <f t="shared" si="3"/>
        <v>282634</v>
      </c>
      <c r="H13" s="14"/>
      <c r="I13" s="26" t="s">
        <v>4</v>
      </c>
      <c r="J13" s="26"/>
      <c r="K13" s="27" t="s">
        <v>4</v>
      </c>
      <c r="L13" s="69"/>
      <c r="M13" s="26">
        <v>274436</v>
      </c>
      <c r="N13" s="26">
        <v>205000</v>
      </c>
      <c r="O13" s="26">
        <v>205000</v>
      </c>
      <c r="P13" s="28">
        <v>282634</v>
      </c>
      <c r="Q13" s="685">
        <f>SUM(P13/N13)</f>
        <v>1.3787024390243903</v>
      </c>
    </row>
    <row r="14" spans="1:19" ht="27.75" customHeight="1">
      <c r="A14" s="6">
        <v>4</v>
      </c>
      <c r="B14" s="24" t="s">
        <v>7</v>
      </c>
      <c r="C14" s="25">
        <v>1304</v>
      </c>
      <c r="D14" s="17">
        <f t="shared" si="1"/>
        <v>101510</v>
      </c>
      <c r="E14" s="14">
        <f t="shared" si="0"/>
        <v>125000</v>
      </c>
      <c r="F14" s="14">
        <f t="shared" si="2"/>
        <v>125000</v>
      </c>
      <c r="G14" s="18">
        <f t="shared" si="3"/>
        <v>76053</v>
      </c>
      <c r="H14" s="14"/>
      <c r="I14" s="26" t="s">
        <v>4</v>
      </c>
      <c r="J14" s="26"/>
      <c r="K14" s="27" t="s">
        <v>4</v>
      </c>
      <c r="L14" s="69"/>
      <c r="M14" s="26">
        <v>100206</v>
      </c>
      <c r="N14" s="26">
        <v>125000</v>
      </c>
      <c r="O14" s="26">
        <v>125000</v>
      </c>
      <c r="P14" s="28">
        <v>76053</v>
      </c>
      <c r="Q14" s="685">
        <f>SUM(P14/N14)</f>
        <v>0.60842399999999996</v>
      </c>
    </row>
    <row r="15" spans="1:19">
      <c r="A15" s="6">
        <v>5</v>
      </c>
      <c r="B15" s="29" t="s">
        <v>8</v>
      </c>
      <c r="C15" s="25">
        <v>1308</v>
      </c>
      <c r="D15" s="17">
        <f t="shared" si="1"/>
        <v>1841</v>
      </c>
      <c r="E15" s="14">
        <f t="shared" si="0"/>
        <v>1000</v>
      </c>
      <c r="F15" s="14">
        <f t="shared" si="2"/>
        <v>1000</v>
      </c>
      <c r="G15" s="18">
        <f t="shared" si="3"/>
        <v>558</v>
      </c>
      <c r="H15" s="14"/>
      <c r="I15" s="26"/>
      <c r="J15" s="26"/>
      <c r="K15" s="27"/>
      <c r="L15" s="69"/>
      <c r="M15" s="26">
        <v>533</v>
      </c>
      <c r="N15" s="26">
        <v>1000</v>
      </c>
      <c r="O15" s="26">
        <v>1000</v>
      </c>
      <c r="P15" s="28">
        <v>558</v>
      </c>
      <c r="Q15" s="685">
        <f>SUM(P15/N15)</f>
        <v>0.55800000000000005</v>
      </c>
    </row>
    <row r="16" spans="1:19" s="23" customFormat="1" ht="17.100000000000001" customHeight="1">
      <c r="A16" s="6">
        <v>6</v>
      </c>
      <c r="B16" s="16" t="s">
        <v>9</v>
      </c>
      <c r="C16" s="17">
        <v>2000</v>
      </c>
      <c r="D16" s="17">
        <f t="shared" si="1"/>
        <v>2080</v>
      </c>
      <c r="E16" s="14">
        <f t="shared" si="0"/>
        <v>4900</v>
      </c>
      <c r="F16" s="14">
        <f t="shared" si="2"/>
        <v>4900</v>
      </c>
      <c r="G16" s="18">
        <f t="shared" si="3"/>
        <v>20</v>
      </c>
      <c r="H16" s="14"/>
      <c r="I16" s="19" t="s">
        <v>4</v>
      </c>
      <c r="J16" s="19"/>
      <c r="K16" s="20" t="s">
        <v>4</v>
      </c>
      <c r="L16" s="68"/>
      <c r="M16" s="19">
        <v>80</v>
      </c>
      <c r="N16" s="19">
        <v>4900</v>
      </c>
      <c r="O16" s="19">
        <v>4900</v>
      </c>
      <c r="P16" s="18">
        <v>20</v>
      </c>
      <c r="Q16" s="685">
        <f>SUM(P16/N16)</f>
        <v>4.0816326530612249E-3</v>
      </c>
    </row>
    <row r="17" spans="1:17" ht="17.100000000000001" customHeight="1">
      <c r="A17" s="57"/>
      <c r="B17" s="61" t="s">
        <v>10</v>
      </c>
      <c r="C17" s="60"/>
      <c r="D17" s="65">
        <f>SUM(C17,H17,M17)</f>
        <v>1140157</v>
      </c>
      <c r="E17" s="81">
        <f t="shared" si="0"/>
        <v>1492200</v>
      </c>
      <c r="F17" s="81">
        <f t="shared" si="2"/>
        <v>1510348</v>
      </c>
      <c r="G17" s="82">
        <f t="shared" si="3"/>
        <v>1181075</v>
      </c>
      <c r="H17" s="85">
        <f>SUM(H18,H23,H33,H36,H39,H42,H47)</f>
        <v>11422</v>
      </c>
      <c r="I17" s="86"/>
      <c r="J17" s="85">
        <f>SUM(J47,J39,J21,J19)</f>
        <v>13012</v>
      </c>
      <c r="K17" s="85">
        <f>SUM(K18,K23,K33,K36,K39,K42,K47)</f>
        <v>12735</v>
      </c>
      <c r="L17" s="87"/>
      <c r="M17" s="85">
        <f t="shared" ref="M17:O17" si="4">SUM(M18,M23,M33,M36,M39,M42,M47)</f>
        <v>1128735</v>
      </c>
      <c r="N17" s="85">
        <f t="shared" si="4"/>
        <v>1492200</v>
      </c>
      <c r="O17" s="85">
        <f t="shared" si="4"/>
        <v>1497336</v>
      </c>
      <c r="P17" s="85">
        <f>SUM(P18,P23,P33,P36,P39,P42,P47)</f>
        <v>1168340</v>
      </c>
      <c r="Q17" s="684">
        <f>SUM(P17/N17)</f>
        <v>0.78296475003350752</v>
      </c>
    </row>
    <row r="18" spans="1:17" s="21" customFormat="1">
      <c r="A18" s="35"/>
      <c r="B18" s="22" t="s">
        <v>11</v>
      </c>
      <c r="C18" s="17">
        <v>2400</v>
      </c>
      <c r="D18" s="17">
        <f t="shared" ref="D18:D81" si="5">SUM(C18,H18,M18)</f>
        <v>341673</v>
      </c>
      <c r="E18" s="14">
        <f t="shared" si="0"/>
        <v>277000</v>
      </c>
      <c r="F18" s="14">
        <f t="shared" si="2"/>
        <v>277000</v>
      </c>
      <c r="G18" s="18">
        <f t="shared" si="3"/>
        <v>499114</v>
      </c>
      <c r="H18" s="14">
        <f>SUM(H19:H21)</f>
        <v>10988</v>
      </c>
      <c r="I18" s="19">
        <f>SUM(I19:I22)</f>
        <v>0</v>
      </c>
      <c r="J18" s="19"/>
      <c r="K18" s="18">
        <f>SUM(K19:K22)</f>
        <v>11780</v>
      </c>
      <c r="L18" s="70"/>
      <c r="M18" s="19">
        <f>SUM(M19:M22)</f>
        <v>328285</v>
      </c>
      <c r="N18" s="19">
        <f>SUM(N19:N22)</f>
        <v>277000</v>
      </c>
      <c r="O18" s="19">
        <f>SUM(O19:O22)</f>
        <v>277000</v>
      </c>
      <c r="P18" s="34">
        <f>SUM(P19:P22)</f>
        <v>487334</v>
      </c>
      <c r="Q18" s="685">
        <f>SUM(P18/N18)</f>
        <v>1.7593285198555957</v>
      </c>
    </row>
    <row r="19" spans="1:17" s="36" customFormat="1" ht="17.100000000000001" customHeight="1">
      <c r="A19" s="35">
        <v>7</v>
      </c>
      <c r="B19" s="29" t="s">
        <v>12</v>
      </c>
      <c r="C19" s="25">
        <v>2404</v>
      </c>
      <c r="D19" s="17">
        <f t="shared" si="5"/>
        <v>-17925</v>
      </c>
      <c r="E19" s="14">
        <f t="shared" si="0"/>
        <v>3000</v>
      </c>
      <c r="F19" s="14">
        <f t="shared" si="2"/>
        <v>4720</v>
      </c>
      <c r="G19" s="18">
        <f t="shared" si="3"/>
        <v>13086</v>
      </c>
      <c r="H19" s="15">
        <v>1760</v>
      </c>
      <c r="I19" s="26"/>
      <c r="J19" s="26">
        <v>1720</v>
      </c>
      <c r="K19" s="27">
        <v>1720</v>
      </c>
      <c r="L19" s="69"/>
      <c r="M19" s="26">
        <v>-22089</v>
      </c>
      <c r="N19" s="26">
        <v>3000</v>
      </c>
      <c r="O19" s="26">
        <v>3000</v>
      </c>
      <c r="P19" s="28">
        <v>11366</v>
      </c>
      <c r="Q19" s="685">
        <f>SUM(P19/N19)</f>
        <v>3.7886666666666668</v>
      </c>
    </row>
    <row r="20" spans="1:17" s="36" customFormat="1" ht="17.100000000000001" customHeight="1">
      <c r="A20" s="35">
        <v>8</v>
      </c>
      <c r="B20" s="29" t="s">
        <v>13</v>
      </c>
      <c r="C20" s="25">
        <v>2405</v>
      </c>
      <c r="D20" s="17">
        <f t="shared" si="5"/>
        <v>63995</v>
      </c>
      <c r="E20" s="14">
        <f t="shared" si="0"/>
        <v>31000</v>
      </c>
      <c r="F20" s="14">
        <f t="shared" si="2"/>
        <v>31000</v>
      </c>
      <c r="G20" s="18">
        <f t="shared" si="3"/>
        <v>70973</v>
      </c>
      <c r="H20" s="15"/>
      <c r="I20" s="26" t="s">
        <v>4</v>
      </c>
      <c r="J20" s="26"/>
      <c r="K20" s="27" t="s">
        <v>4</v>
      </c>
      <c r="L20" s="69"/>
      <c r="M20" s="26">
        <v>61590</v>
      </c>
      <c r="N20" s="26">
        <v>31000</v>
      </c>
      <c r="O20" s="26">
        <v>31000</v>
      </c>
      <c r="P20" s="37">
        <v>70973</v>
      </c>
      <c r="Q20" s="685">
        <f>SUM(P20/N20)</f>
        <v>2.2894516129032256</v>
      </c>
    </row>
    <row r="21" spans="1:17" s="36" customFormat="1" ht="17.100000000000001" customHeight="1">
      <c r="A21" s="35">
        <v>9</v>
      </c>
      <c r="B21" s="29" t="s">
        <v>14</v>
      </c>
      <c r="C21" s="25">
        <v>2406</v>
      </c>
      <c r="D21" s="17">
        <f t="shared" si="5"/>
        <v>299095</v>
      </c>
      <c r="E21" s="14">
        <f t="shared" si="0"/>
        <v>242000</v>
      </c>
      <c r="F21" s="14">
        <f t="shared" si="2"/>
        <v>252060</v>
      </c>
      <c r="G21" s="18">
        <f t="shared" si="3"/>
        <v>415041</v>
      </c>
      <c r="H21" s="15">
        <v>9228</v>
      </c>
      <c r="I21" s="26"/>
      <c r="J21" s="26">
        <v>10060</v>
      </c>
      <c r="K21" s="27">
        <v>10060</v>
      </c>
      <c r="L21" s="69"/>
      <c r="M21" s="26">
        <v>287461</v>
      </c>
      <c r="N21" s="26">
        <v>242000</v>
      </c>
      <c r="O21" s="26">
        <v>242000</v>
      </c>
      <c r="P21" s="37">
        <v>404981</v>
      </c>
      <c r="Q21" s="685">
        <f>SUM(P21/N21)</f>
        <v>1.6734752066115703</v>
      </c>
    </row>
    <row r="22" spans="1:17" s="36" customFormat="1" ht="17.100000000000001" customHeight="1">
      <c r="A22" s="35">
        <v>10</v>
      </c>
      <c r="B22" s="29" t="s">
        <v>15</v>
      </c>
      <c r="C22" s="25">
        <v>2408</v>
      </c>
      <c r="D22" s="17">
        <f t="shared" si="5"/>
        <v>3731</v>
      </c>
      <c r="E22" s="14">
        <f t="shared" si="0"/>
        <v>1000</v>
      </c>
      <c r="F22" s="14">
        <f t="shared" si="2"/>
        <v>1000</v>
      </c>
      <c r="G22" s="18">
        <f t="shared" si="3"/>
        <v>14</v>
      </c>
      <c r="H22" s="14"/>
      <c r="I22" s="26" t="s">
        <v>4</v>
      </c>
      <c r="J22" s="26"/>
      <c r="K22" s="27" t="s">
        <v>4</v>
      </c>
      <c r="L22" s="69"/>
      <c r="M22" s="26">
        <v>1323</v>
      </c>
      <c r="N22" s="26">
        <v>1000</v>
      </c>
      <c r="O22" s="26">
        <v>1000</v>
      </c>
      <c r="P22" s="37">
        <v>14</v>
      </c>
      <c r="Q22" s="685">
        <f>SUM(P22/N22)</f>
        <v>1.4E-2</v>
      </c>
    </row>
    <row r="23" spans="1:17" s="21" customFormat="1" ht="17.100000000000001" customHeight="1">
      <c r="A23" s="35"/>
      <c r="B23" s="22" t="s">
        <v>16</v>
      </c>
      <c r="C23" s="17">
        <v>2700</v>
      </c>
      <c r="D23" s="17">
        <f t="shared" si="5"/>
        <v>531509</v>
      </c>
      <c r="E23" s="14">
        <f t="shared" si="0"/>
        <v>636500</v>
      </c>
      <c r="F23" s="14">
        <f t="shared" si="2"/>
        <v>636500</v>
      </c>
      <c r="G23" s="18">
        <f t="shared" si="3"/>
        <v>580944</v>
      </c>
      <c r="H23" s="14"/>
      <c r="I23" s="19" t="s">
        <v>4</v>
      </c>
      <c r="J23" s="19"/>
      <c r="K23" s="20" t="s">
        <v>4</v>
      </c>
      <c r="L23" s="68"/>
      <c r="M23" s="19">
        <f>SUM(M24:M32)</f>
        <v>528809</v>
      </c>
      <c r="N23" s="19">
        <f>SUM(N24:N32)</f>
        <v>636500</v>
      </c>
      <c r="O23" s="19">
        <f>SUM(O24:O32)</f>
        <v>636500</v>
      </c>
      <c r="P23" s="34">
        <f>SUM(P24:P32)</f>
        <v>580944</v>
      </c>
      <c r="Q23" s="685">
        <f>SUM(P23/N23)</f>
        <v>0.91271641791044777</v>
      </c>
    </row>
    <row r="24" spans="1:17" s="36" customFormat="1" ht="17.100000000000001" customHeight="1">
      <c r="A24" s="35">
        <v>11</v>
      </c>
      <c r="B24" s="29" t="s">
        <v>17</v>
      </c>
      <c r="C24" s="25">
        <v>2701</v>
      </c>
      <c r="D24" s="17">
        <f t="shared" si="5"/>
        <v>66433</v>
      </c>
      <c r="E24" s="14">
        <f t="shared" si="0"/>
        <v>90000</v>
      </c>
      <c r="F24" s="14">
        <f t="shared" si="2"/>
        <v>90000</v>
      </c>
      <c r="G24" s="18">
        <f t="shared" si="3"/>
        <v>61962</v>
      </c>
      <c r="H24" s="14"/>
      <c r="I24" s="26" t="s">
        <v>4</v>
      </c>
      <c r="J24" s="26"/>
      <c r="K24" s="27" t="s">
        <v>4</v>
      </c>
      <c r="L24" s="69"/>
      <c r="M24" s="26">
        <v>63732</v>
      </c>
      <c r="N24" s="38">
        <v>90000</v>
      </c>
      <c r="O24" s="38">
        <v>90000</v>
      </c>
      <c r="P24" s="37">
        <v>61962</v>
      </c>
      <c r="Q24" s="685">
        <f>SUM(P24/N24)</f>
        <v>0.68846666666666667</v>
      </c>
    </row>
    <row r="25" spans="1:17" s="36" customFormat="1" ht="23.25" customHeight="1">
      <c r="A25" s="35">
        <v>12</v>
      </c>
      <c r="B25" s="29" t="s">
        <v>18</v>
      </c>
      <c r="C25" s="25">
        <v>2702</v>
      </c>
      <c r="D25" s="17">
        <f t="shared" si="5"/>
        <v>6634</v>
      </c>
      <c r="E25" s="14">
        <f t="shared" si="0"/>
        <v>6000</v>
      </c>
      <c r="F25" s="14">
        <f t="shared" si="2"/>
        <v>6000</v>
      </c>
      <c r="G25" s="18">
        <f t="shared" si="3"/>
        <v>2400</v>
      </c>
      <c r="H25" s="14"/>
      <c r="I25" s="26" t="s">
        <v>4</v>
      </c>
      <c r="J25" s="26"/>
      <c r="K25" s="27" t="s">
        <v>4</v>
      </c>
      <c r="L25" s="69"/>
      <c r="M25" s="26">
        <v>3932</v>
      </c>
      <c r="N25" s="38">
        <v>6000</v>
      </c>
      <c r="O25" s="38">
        <v>6000</v>
      </c>
      <c r="P25" s="37">
        <v>2400</v>
      </c>
      <c r="Q25" s="685">
        <f>SUM(P25/N25)</f>
        <v>0.4</v>
      </c>
    </row>
    <row r="26" spans="1:17" s="36" customFormat="1" ht="23.25" customHeight="1">
      <c r="A26" s="35">
        <v>13</v>
      </c>
      <c r="B26" s="29" t="s">
        <v>19</v>
      </c>
      <c r="C26" s="25">
        <v>2704</v>
      </c>
      <c r="D26" s="17">
        <f t="shared" si="5"/>
        <v>84390</v>
      </c>
      <c r="E26" s="14">
        <f t="shared" si="0"/>
        <v>85000</v>
      </c>
      <c r="F26" s="14">
        <f t="shared" si="2"/>
        <v>85000</v>
      </c>
      <c r="G26" s="18">
        <f t="shared" si="3"/>
        <v>80786</v>
      </c>
      <c r="H26" s="14"/>
      <c r="I26" s="26" t="s">
        <v>4</v>
      </c>
      <c r="J26" s="26"/>
      <c r="K26" s="27" t="s">
        <v>4</v>
      </c>
      <c r="L26" s="69"/>
      <c r="M26" s="26">
        <v>81686</v>
      </c>
      <c r="N26" s="38">
        <v>85000</v>
      </c>
      <c r="O26" s="38">
        <v>85000</v>
      </c>
      <c r="P26" s="37">
        <v>80786</v>
      </c>
      <c r="Q26" s="685">
        <f>SUM(P26/N26)</f>
        <v>0.95042352941176467</v>
      </c>
    </row>
    <row r="27" spans="1:17" s="36" customFormat="1" ht="17.100000000000001" customHeight="1">
      <c r="A27" s="35">
        <v>14</v>
      </c>
      <c r="B27" s="29" t="s">
        <v>20</v>
      </c>
      <c r="C27" s="25">
        <v>2705</v>
      </c>
      <c r="D27" s="17">
        <f t="shared" si="5"/>
        <v>4270</v>
      </c>
      <c r="E27" s="14">
        <f t="shared" si="0"/>
        <v>1000</v>
      </c>
      <c r="F27" s="14">
        <f t="shared" si="2"/>
        <v>1000</v>
      </c>
      <c r="G27" s="18">
        <f t="shared" si="3"/>
        <v>1429</v>
      </c>
      <c r="H27" s="14"/>
      <c r="I27" s="26" t="s">
        <v>4</v>
      </c>
      <c r="J27" s="26"/>
      <c r="K27" s="27" t="s">
        <v>4</v>
      </c>
      <c r="L27" s="69"/>
      <c r="M27" s="26">
        <v>1565</v>
      </c>
      <c r="N27" s="38">
        <v>1000</v>
      </c>
      <c r="O27" s="38">
        <v>1000</v>
      </c>
      <c r="P27" s="37">
        <v>1429</v>
      </c>
      <c r="Q27" s="685">
        <f>SUM(P27/N27)</f>
        <v>1.429</v>
      </c>
    </row>
    <row r="28" spans="1:17" s="36" customFormat="1" ht="17.100000000000001" customHeight="1">
      <c r="A28" s="35">
        <v>15</v>
      </c>
      <c r="B28" s="29" t="s">
        <v>21</v>
      </c>
      <c r="C28" s="25">
        <v>2707</v>
      </c>
      <c r="D28" s="17">
        <f t="shared" si="5"/>
        <v>325553</v>
      </c>
      <c r="E28" s="14">
        <f t="shared" si="0"/>
        <v>354000</v>
      </c>
      <c r="F28" s="14">
        <f t="shared" si="2"/>
        <v>354000</v>
      </c>
      <c r="G28" s="18">
        <f t="shared" si="3"/>
        <v>372989</v>
      </c>
      <c r="H28" s="14"/>
      <c r="I28" s="26" t="s">
        <v>4</v>
      </c>
      <c r="J28" s="26"/>
      <c r="K28" s="27" t="s">
        <v>4</v>
      </c>
      <c r="L28" s="69"/>
      <c r="M28" s="26">
        <v>322846</v>
      </c>
      <c r="N28" s="38">
        <v>354000</v>
      </c>
      <c r="O28" s="38">
        <v>354000</v>
      </c>
      <c r="P28" s="37">
        <v>372989</v>
      </c>
      <c r="Q28" s="685">
        <f>SUM(P28/N28)</f>
        <v>1.0536412429378532</v>
      </c>
    </row>
    <row r="29" spans="1:17" s="36" customFormat="1" ht="17.100000000000001" customHeight="1">
      <c r="A29" s="35">
        <v>16</v>
      </c>
      <c r="B29" s="29" t="s">
        <v>22</v>
      </c>
      <c r="C29" s="25">
        <v>2710</v>
      </c>
      <c r="D29" s="17">
        <f t="shared" si="5"/>
        <v>21765</v>
      </c>
      <c r="E29" s="14">
        <f t="shared" si="0"/>
        <v>30000</v>
      </c>
      <c r="F29" s="14">
        <f t="shared" si="2"/>
        <v>30000</v>
      </c>
      <c r="G29" s="18">
        <f t="shared" si="3"/>
        <v>16141</v>
      </c>
      <c r="H29" s="14"/>
      <c r="I29" s="26" t="s">
        <v>4</v>
      </c>
      <c r="J29" s="26"/>
      <c r="K29" s="27" t="s">
        <v>4</v>
      </c>
      <c r="L29" s="69"/>
      <c r="M29" s="26">
        <v>19055</v>
      </c>
      <c r="N29" s="38">
        <v>30000</v>
      </c>
      <c r="O29" s="38">
        <v>30000</v>
      </c>
      <c r="P29" s="37">
        <v>16141</v>
      </c>
      <c r="Q29" s="685">
        <f>SUM(P29/N29)</f>
        <v>0.53803333333333336</v>
      </c>
    </row>
    <row r="30" spans="1:17" s="36" customFormat="1" ht="17.100000000000001" customHeight="1">
      <c r="A30" s="35">
        <v>17</v>
      </c>
      <c r="B30" s="29" t="s">
        <v>23</v>
      </c>
      <c r="C30" s="25">
        <v>2711</v>
      </c>
      <c r="D30" s="17">
        <f t="shared" si="5"/>
        <v>30943</v>
      </c>
      <c r="E30" s="14">
        <f t="shared" si="0"/>
        <v>40000</v>
      </c>
      <c r="F30" s="14">
        <f t="shared" si="2"/>
        <v>40000</v>
      </c>
      <c r="G30" s="18">
        <f t="shared" si="3"/>
        <v>43819</v>
      </c>
      <c r="H30" s="14"/>
      <c r="I30" s="26" t="s">
        <v>4</v>
      </c>
      <c r="J30" s="26"/>
      <c r="K30" s="27" t="s">
        <v>4</v>
      </c>
      <c r="L30" s="69"/>
      <c r="M30" s="26">
        <v>28232</v>
      </c>
      <c r="N30" s="38">
        <v>40000</v>
      </c>
      <c r="O30" s="38">
        <v>40000</v>
      </c>
      <c r="P30" s="37">
        <v>43819</v>
      </c>
      <c r="Q30" s="685">
        <f>SUM(P30/N30)</f>
        <v>1.095475</v>
      </c>
    </row>
    <row r="31" spans="1:17" s="36" customFormat="1" ht="17.100000000000001" customHeight="1">
      <c r="A31" s="35">
        <v>18</v>
      </c>
      <c r="B31" s="29" t="s">
        <v>24</v>
      </c>
      <c r="C31" s="25">
        <v>2717</v>
      </c>
      <c r="D31" s="17">
        <f t="shared" si="5"/>
        <v>2969</v>
      </c>
      <c r="E31" s="14">
        <f t="shared" si="0"/>
        <v>500</v>
      </c>
      <c r="F31" s="14">
        <f t="shared" si="2"/>
        <v>500</v>
      </c>
      <c r="G31" s="18">
        <f t="shared" si="3"/>
        <v>144</v>
      </c>
      <c r="H31" s="14"/>
      <c r="I31" s="26" t="s">
        <v>4</v>
      </c>
      <c r="J31" s="26"/>
      <c r="K31" s="27" t="s">
        <v>4</v>
      </c>
      <c r="L31" s="69"/>
      <c r="M31" s="26">
        <v>252</v>
      </c>
      <c r="N31" s="38">
        <v>500</v>
      </c>
      <c r="O31" s="38">
        <v>500</v>
      </c>
      <c r="P31" s="37">
        <v>144</v>
      </c>
      <c r="Q31" s="685">
        <f>SUM(P31/N31)</f>
        <v>0.28799999999999998</v>
      </c>
    </row>
    <row r="32" spans="1:17" s="36" customFormat="1" ht="17.100000000000001" customHeight="1">
      <c r="A32" s="35">
        <v>19</v>
      </c>
      <c r="B32" s="29" t="s">
        <v>25</v>
      </c>
      <c r="C32" s="25">
        <v>2729</v>
      </c>
      <c r="D32" s="17">
        <f t="shared" si="5"/>
        <v>10238</v>
      </c>
      <c r="E32" s="14">
        <f t="shared" si="0"/>
        <v>30000</v>
      </c>
      <c r="F32" s="14">
        <f t="shared" si="2"/>
        <v>30000</v>
      </c>
      <c r="G32" s="18">
        <f t="shared" si="3"/>
        <v>1274</v>
      </c>
      <c r="H32" s="14"/>
      <c r="I32" s="26" t="s">
        <v>4</v>
      </c>
      <c r="J32" s="26"/>
      <c r="K32" s="27" t="s">
        <v>4</v>
      </c>
      <c r="L32" s="69"/>
      <c r="M32" s="26">
        <v>7509</v>
      </c>
      <c r="N32" s="38">
        <v>30000</v>
      </c>
      <c r="O32" s="38">
        <v>30000</v>
      </c>
      <c r="P32" s="37">
        <v>1274</v>
      </c>
      <c r="Q32" s="685">
        <f>SUM(P32/N32)</f>
        <v>4.2466666666666666E-2</v>
      </c>
    </row>
    <row r="33" spans="1:17" s="21" customFormat="1" ht="17.100000000000001" customHeight="1">
      <c r="A33" s="35"/>
      <c r="B33" s="22" t="s">
        <v>26</v>
      </c>
      <c r="C33" s="17">
        <v>2800</v>
      </c>
      <c r="D33" s="17">
        <f t="shared" si="5"/>
        <v>44228</v>
      </c>
      <c r="E33" s="14">
        <f t="shared" si="0"/>
        <v>40000</v>
      </c>
      <c r="F33" s="14">
        <f t="shared" si="2"/>
        <v>40000</v>
      </c>
      <c r="G33" s="18">
        <f t="shared" si="3"/>
        <v>66228</v>
      </c>
      <c r="H33" s="14"/>
      <c r="I33" s="19" t="s">
        <v>4</v>
      </c>
      <c r="J33" s="19"/>
      <c r="K33" s="20" t="s">
        <v>4</v>
      </c>
      <c r="L33" s="68"/>
      <c r="M33" s="19">
        <f>SUM(M34:M35)</f>
        <v>41428</v>
      </c>
      <c r="N33" s="19">
        <f>SUM(N34:N35)</f>
        <v>40000</v>
      </c>
      <c r="O33" s="19">
        <f>SUM(O34)</f>
        <v>40000</v>
      </c>
      <c r="P33" s="18">
        <f>SUM(P34:P35)</f>
        <v>66228</v>
      </c>
      <c r="Q33" s="685">
        <f>SUM(P33/N33)</f>
        <v>1.6556999999999999</v>
      </c>
    </row>
    <row r="34" spans="1:17" s="36" customFormat="1" ht="17.100000000000001" customHeight="1">
      <c r="A34" s="35">
        <v>20</v>
      </c>
      <c r="B34" s="29" t="s">
        <v>27</v>
      </c>
      <c r="C34" s="25">
        <v>2802</v>
      </c>
      <c r="D34" s="17">
        <f t="shared" si="5"/>
        <v>15886</v>
      </c>
      <c r="E34" s="14">
        <f t="shared" si="0"/>
        <v>40000</v>
      </c>
      <c r="F34" s="14">
        <f t="shared" si="2"/>
        <v>40000</v>
      </c>
      <c r="G34" s="18">
        <f t="shared" si="3"/>
        <v>23294</v>
      </c>
      <c r="H34" s="14"/>
      <c r="I34" s="26" t="s">
        <v>4</v>
      </c>
      <c r="J34" s="26"/>
      <c r="K34" s="27" t="s">
        <v>4</v>
      </c>
      <c r="L34" s="69"/>
      <c r="M34" s="26">
        <v>13084</v>
      </c>
      <c r="N34" s="26">
        <v>40000</v>
      </c>
      <c r="O34" s="26">
        <v>40000</v>
      </c>
      <c r="P34" s="37">
        <v>23294</v>
      </c>
      <c r="Q34" s="685">
        <f>SUM(P34/N34)</f>
        <v>0.58235000000000003</v>
      </c>
    </row>
    <row r="35" spans="1:17" s="36" customFormat="1" ht="17.100000000000001" customHeight="1">
      <c r="A35" s="35">
        <v>21</v>
      </c>
      <c r="B35" s="29" t="s">
        <v>28</v>
      </c>
      <c r="C35" s="25">
        <v>2809</v>
      </c>
      <c r="D35" s="17">
        <f t="shared" si="5"/>
        <v>31153</v>
      </c>
      <c r="E35" s="14">
        <f t="shared" si="0"/>
        <v>0</v>
      </c>
      <c r="F35" s="14">
        <f t="shared" si="2"/>
        <v>0</v>
      </c>
      <c r="G35" s="18">
        <f t="shared" si="3"/>
        <v>42934</v>
      </c>
      <c r="H35" s="14"/>
      <c r="I35" s="26"/>
      <c r="J35" s="26"/>
      <c r="K35" s="27"/>
      <c r="L35" s="69"/>
      <c r="M35" s="26">
        <v>28344</v>
      </c>
      <c r="N35" s="26"/>
      <c r="O35" s="26"/>
      <c r="P35" s="37">
        <v>42934</v>
      </c>
      <c r="Q35" s="685"/>
    </row>
    <row r="36" spans="1:17" s="21" customFormat="1" ht="17.100000000000001" customHeight="1">
      <c r="A36" s="35"/>
      <c r="B36" s="22" t="s">
        <v>29</v>
      </c>
      <c r="C36" s="17">
        <v>3600</v>
      </c>
      <c r="D36" s="17">
        <f t="shared" si="5"/>
        <v>5647</v>
      </c>
      <c r="E36" s="14">
        <f t="shared" si="0"/>
        <v>100000</v>
      </c>
      <c r="F36" s="14">
        <f t="shared" si="2"/>
        <v>100000</v>
      </c>
      <c r="G36" s="18">
        <f t="shared" si="3"/>
        <v>4579</v>
      </c>
      <c r="H36" s="14">
        <f>SUM(H38)</f>
        <v>344</v>
      </c>
      <c r="I36" s="19">
        <f>SUM(I37:I38)</f>
        <v>0</v>
      </c>
      <c r="J36" s="19"/>
      <c r="K36" s="18">
        <f>SUM(K37:K38)</f>
        <v>0</v>
      </c>
      <c r="L36" s="70"/>
      <c r="M36" s="19">
        <f>SUM(M37:M38)</f>
        <v>1703</v>
      </c>
      <c r="N36" s="19">
        <f>SUM(N37:N38)</f>
        <v>100000</v>
      </c>
      <c r="O36" s="19">
        <f>SUM(O38)</f>
        <v>100000</v>
      </c>
      <c r="P36" s="18">
        <f>SUM(P37:P38)</f>
        <v>4579</v>
      </c>
      <c r="Q36" s="685">
        <f>SUM(P36/N36)</f>
        <v>4.5789999999999997E-2</v>
      </c>
    </row>
    <row r="37" spans="1:17" s="21" customFormat="1" ht="24.75" customHeight="1">
      <c r="A37" s="35">
        <v>22</v>
      </c>
      <c r="B37" s="29" t="s">
        <v>30</v>
      </c>
      <c r="C37" s="39" t="s">
        <v>31</v>
      </c>
      <c r="D37" s="17">
        <f t="shared" si="5"/>
        <v>-217</v>
      </c>
      <c r="E37" s="14">
        <f t="shared" si="0"/>
        <v>0</v>
      </c>
      <c r="F37" s="14">
        <f t="shared" si="2"/>
        <v>0</v>
      </c>
      <c r="G37" s="18">
        <f t="shared" si="3"/>
        <v>-120</v>
      </c>
      <c r="H37" s="14"/>
      <c r="I37" s="19"/>
      <c r="J37" s="19"/>
      <c r="K37" s="20"/>
      <c r="L37" s="68"/>
      <c r="M37" s="26">
        <v>-217</v>
      </c>
      <c r="N37" s="19"/>
      <c r="O37" s="19"/>
      <c r="P37" s="37">
        <v>-120</v>
      </c>
      <c r="Q37" s="685"/>
    </row>
    <row r="38" spans="1:17" s="36" customFormat="1" ht="17.100000000000001" customHeight="1">
      <c r="A38" s="35">
        <v>23</v>
      </c>
      <c r="B38" s="29" t="s">
        <v>32</v>
      </c>
      <c r="C38" s="25">
        <v>3619</v>
      </c>
      <c r="D38" s="17">
        <f t="shared" si="5"/>
        <v>5883</v>
      </c>
      <c r="E38" s="14">
        <f t="shared" si="0"/>
        <v>100000</v>
      </c>
      <c r="F38" s="14">
        <f t="shared" si="2"/>
        <v>100000</v>
      </c>
      <c r="G38" s="18">
        <f t="shared" si="3"/>
        <v>4699</v>
      </c>
      <c r="H38" s="14">
        <v>344</v>
      </c>
      <c r="I38" s="26"/>
      <c r="J38" s="26"/>
      <c r="K38" s="27"/>
      <c r="L38" s="69"/>
      <c r="M38" s="26">
        <v>1920</v>
      </c>
      <c r="N38" s="26">
        <v>100000</v>
      </c>
      <c r="O38" s="26">
        <v>100000</v>
      </c>
      <c r="P38" s="37">
        <v>4699</v>
      </c>
      <c r="Q38" s="685">
        <f>SUM(P38/N38)</f>
        <v>4.6989999999999997E-2</v>
      </c>
    </row>
    <row r="39" spans="1:17" s="21" customFormat="1" ht="24">
      <c r="A39" s="35"/>
      <c r="B39" s="16" t="s">
        <v>33</v>
      </c>
      <c r="C39" s="17">
        <v>3700</v>
      </c>
      <c r="D39" s="17">
        <f t="shared" si="5"/>
        <v>-52962</v>
      </c>
      <c r="E39" s="14">
        <f t="shared" si="0"/>
        <v>-51300</v>
      </c>
      <c r="F39" s="14">
        <f t="shared" si="2"/>
        <v>-51363</v>
      </c>
      <c r="G39" s="18">
        <f t="shared" si="3"/>
        <v>-34243</v>
      </c>
      <c r="H39" s="14">
        <f>SUM(H41)</f>
        <v>-119</v>
      </c>
      <c r="I39" s="19">
        <f>SUM(I40:I41)</f>
        <v>0</v>
      </c>
      <c r="J39" s="19">
        <f>SUM(J41)</f>
        <v>-63</v>
      </c>
      <c r="K39" s="18">
        <f>SUM(K40:K41)</f>
        <v>-340</v>
      </c>
      <c r="L39" s="70"/>
      <c r="M39" s="19">
        <f>SUM(M40:M41)</f>
        <v>-56543</v>
      </c>
      <c r="N39" s="19">
        <f>SUM(N40:N41)</f>
        <v>-51300</v>
      </c>
      <c r="O39" s="19">
        <f>SUM(O40:O41)</f>
        <v>-51300</v>
      </c>
      <c r="P39" s="18">
        <f>SUM(P40:P41)</f>
        <v>-33903</v>
      </c>
      <c r="Q39" s="685">
        <f>SUM(P39/N39)</f>
        <v>0.66087719298245617</v>
      </c>
    </row>
    <row r="40" spans="1:17" s="21" customFormat="1">
      <c r="A40" s="35">
        <v>24</v>
      </c>
      <c r="B40" s="29" t="s">
        <v>34</v>
      </c>
      <c r="C40" s="39" t="s">
        <v>35</v>
      </c>
      <c r="D40" s="17">
        <f t="shared" si="5"/>
        <v>-6819</v>
      </c>
      <c r="E40" s="14">
        <f t="shared" si="0"/>
        <v>-32000</v>
      </c>
      <c r="F40" s="14">
        <f t="shared" si="2"/>
        <v>-32000</v>
      </c>
      <c r="G40" s="18">
        <f t="shared" si="3"/>
        <v>-20768</v>
      </c>
      <c r="H40" s="14"/>
      <c r="I40" s="19"/>
      <c r="J40" s="19"/>
      <c r="K40" s="20"/>
      <c r="L40" s="68"/>
      <c r="M40" s="19">
        <v>-6819</v>
      </c>
      <c r="N40" s="26">
        <v>-32000</v>
      </c>
      <c r="O40" s="26">
        <v>-32000</v>
      </c>
      <c r="P40" s="37">
        <v>-20768</v>
      </c>
      <c r="Q40" s="685">
        <f>SUM(P40/N40)</f>
        <v>0.64900000000000002</v>
      </c>
    </row>
    <row r="41" spans="1:17" s="36" customFormat="1" ht="24">
      <c r="A41" s="35">
        <v>25</v>
      </c>
      <c r="B41" s="24" t="s">
        <v>36</v>
      </c>
      <c r="C41" s="25">
        <v>3702</v>
      </c>
      <c r="D41" s="17">
        <f t="shared" si="5"/>
        <v>-46141</v>
      </c>
      <c r="E41" s="14">
        <f t="shared" si="0"/>
        <v>-19300</v>
      </c>
      <c r="F41" s="14">
        <f t="shared" si="2"/>
        <v>-19363</v>
      </c>
      <c r="G41" s="18">
        <f t="shared" si="3"/>
        <v>-13475</v>
      </c>
      <c r="H41" s="14">
        <v>-119</v>
      </c>
      <c r="I41" s="26"/>
      <c r="J41" s="26">
        <v>-63</v>
      </c>
      <c r="K41" s="27">
        <v>-340</v>
      </c>
      <c r="L41" s="69"/>
      <c r="M41" s="26">
        <v>-49724</v>
      </c>
      <c r="N41" s="26">
        <v>-19300</v>
      </c>
      <c r="O41" s="26">
        <v>-19300</v>
      </c>
      <c r="P41" s="37">
        <v>-13135</v>
      </c>
      <c r="Q41" s="685">
        <f>SUM(P41/N41)</f>
        <v>0.68056994818652849</v>
      </c>
    </row>
    <row r="42" spans="1:17" s="21" customFormat="1" ht="24">
      <c r="A42" s="35"/>
      <c r="B42" s="16" t="s">
        <v>37</v>
      </c>
      <c r="C42" s="17" t="s">
        <v>122</v>
      </c>
      <c r="D42" s="17">
        <f t="shared" si="5"/>
        <v>279252</v>
      </c>
      <c r="E42" s="14">
        <f t="shared" si="0"/>
        <v>490000</v>
      </c>
      <c r="F42" s="14">
        <f t="shared" si="2"/>
        <v>490000</v>
      </c>
      <c r="G42" s="18">
        <f t="shared" si="3"/>
        <v>58022</v>
      </c>
      <c r="H42" s="14"/>
      <c r="I42" s="19" t="s">
        <v>4</v>
      </c>
      <c r="J42" s="19"/>
      <c r="K42" s="20" t="s">
        <v>4</v>
      </c>
      <c r="L42" s="68"/>
      <c r="M42" s="19">
        <f>SUM(M45:M46)</f>
        <v>279252</v>
      </c>
      <c r="N42" s="14">
        <f>SUM(N43:N46)</f>
        <v>490000</v>
      </c>
      <c r="O42" s="14">
        <f>SUM(O43:O46)</f>
        <v>490000</v>
      </c>
      <c r="P42" s="34">
        <f>SUM(P43:P46)</f>
        <v>58022</v>
      </c>
      <c r="Q42" s="685">
        <f>SUM(P42/N42)</f>
        <v>0.11841224489795918</v>
      </c>
    </row>
    <row r="43" spans="1:17" s="36" customFormat="1" ht="17.100000000000001" customHeight="1">
      <c r="A43" s="35">
        <v>26</v>
      </c>
      <c r="B43" s="29" t="s">
        <v>38</v>
      </c>
      <c r="C43" s="39" t="s">
        <v>39</v>
      </c>
      <c r="D43" s="17">
        <f t="shared" si="5"/>
        <v>0</v>
      </c>
      <c r="E43" s="14">
        <f t="shared" si="0"/>
        <v>20000</v>
      </c>
      <c r="F43" s="14">
        <f t="shared" si="2"/>
        <v>20000</v>
      </c>
      <c r="G43" s="18">
        <f t="shared" si="3"/>
        <v>0</v>
      </c>
      <c r="H43" s="14"/>
      <c r="I43" s="26"/>
      <c r="J43" s="26"/>
      <c r="K43" s="27"/>
      <c r="L43" s="69"/>
      <c r="M43" s="26"/>
      <c r="N43" s="26">
        <v>20000</v>
      </c>
      <c r="O43" s="26">
        <v>20000</v>
      </c>
      <c r="P43" s="37"/>
      <c r="Q43" s="685"/>
    </row>
    <row r="44" spans="1:17" s="36" customFormat="1" ht="17.100000000000001" customHeight="1">
      <c r="A44" s="35">
        <v>27</v>
      </c>
      <c r="B44" s="29" t="s">
        <v>119</v>
      </c>
      <c r="C44" s="39" t="s">
        <v>118</v>
      </c>
      <c r="D44" s="17">
        <f t="shared" si="5"/>
        <v>0</v>
      </c>
      <c r="E44" s="14">
        <f t="shared" si="0"/>
        <v>0</v>
      </c>
      <c r="F44" s="14">
        <f t="shared" si="2"/>
        <v>0</v>
      </c>
      <c r="G44" s="18">
        <f t="shared" si="3"/>
        <v>130</v>
      </c>
      <c r="H44" s="14"/>
      <c r="I44" s="26"/>
      <c r="J44" s="26"/>
      <c r="K44" s="27"/>
      <c r="L44" s="69"/>
      <c r="M44" s="26"/>
      <c r="N44" s="26"/>
      <c r="O44" s="26"/>
      <c r="P44" s="37">
        <v>130</v>
      </c>
      <c r="Q44" s="685"/>
    </row>
    <row r="45" spans="1:17" s="36" customFormat="1" ht="17.100000000000001" customHeight="1">
      <c r="A45" s="35">
        <v>28</v>
      </c>
      <c r="B45" s="29" t="s">
        <v>40</v>
      </c>
      <c r="C45" s="39" t="s">
        <v>41</v>
      </c>
      <c r="D45" s="17">
        <f t="shared" si="5"/>
        <v>4870</v>
      </c>
      <c r="E45" s="14">
        <f t="shared" si="0"/>
        <v>0</v>
      </c>
      <c r="F45" s="14">
        <f t="shared" si="2"/>
        <v>0</v>
      </c>
      <c r="G45" s="18">
        <f t="shared" si="3"/>
        <v>0</v>
      </c>
      <c r="H45" s="14"/>
      <c r="I45" s="26"/>
      <c r="J45" s="26"/>
      <c r="K45" s="27"/>
      <c r="L45" s="69"/>
      <c r="M45" s="26">
        <v>4870</v>
      </c>
      <c r="N45" s="26"/>
      <c r="O45" s="26"/>
      <c r="P45" s="37"/>
      <c r="Q45" s="685"/>
    </row>
    <row r="46" spans="1:17" s="36" customFormat="1" ht="17.100000000000001" customHeight="1">
      <c r="A46" s="35">
        <v>29</v>
      </c>
      <c r="B46" s="29" t="s">
        <v>42</v>
      </c>
      <c r="C46" s="25" t="s">
        <v>123</v>
      </c>
      <c r="D46" s="17">
        <f t="shared" si="5"/>
        <v>274382</v>
      </c>
      <c r="E46" s="14">
        <f t="shared" si="0"/>
        <v>470000</v>
      </c>
      <c r="F46" s="14">
        <f t="shared" si="2"/>
        <v>470000</v>
      </c>
      <c r="G46" s="18">
        <f t="shared" si="3"/>
        <v>57892</v>
      </c>
      <c r="H46" s="14"/>
      <c r="I46" s="26" t="s">
        <v>4</v>
      </c>
      <c r="J46" s="26"/>
      <c r="K46" s="27" t="s">
        <v>4</v>
      </c>
      <c r="L46" s="69"/>
      <c r="M46" s="26">
        <v>274382</v>
      </c>
      <c r="N46" s="26">
        <v>470000</v>
      </c>
      <c r="O46" s="26">
        <v>470000</v>
      </c>
      <c r="P46" s="37">
        <v>57892</v>
      </c>
      <c r="Q46" s="685">
        <f>SUM(P46/N46)</f>
        <v>0.12317446808510639</v>
      </c>
    </row>
    <row r="47" spans="1:17" s="21" customFormat="1" ht="28.5" customHeight="1">
      <c r="A47" s="35"/>
      <c r="B47" s="22" t="s">
        <v>43</v>
      </c>
      <c r="C47" s="17">
        <v>4500</v>
      </c>
      <c r="D47" s="17">
        <f t="shared" si="5"/>
        <v>10510</v>
      </c>
      <c r="E47" s="14">
        <f t="shared" si="0"/>
        <v>0</v>
      </c>
      <c r="F47" s="14">
        <f t="shared" si="2"/>
        <v>6431</v>
      </c>
      <c r="G47" s="18">
        <f t="shared" si="3"/>
        <v>6431</v>
      </c>
      <c r="H47" s="14">
        <f>SUM(H48)</f>
        <v>209</v>
      </c>
      <c r="I47" s="19">
        <f>SUM(I48)</f>
        <v>0</v>
      </c>
      <c r="J47" s="19">
        <f>SUM(J48)</f>
        <v>1295</v>
      </c>
      <c r="K47" s="20">
        <f>SUM(K48)</f>
        <v>1295</v>
      </c>
      <c r="L47" s="68"/>
      <c r="M47" s="19">
        <f>SUM(M48)</f>
        <v>5801</v>
      </c>
      <c r="N47" s="19">
        <f>SUM(N48)</f>
        <v>0</v>
      </c>
      <c r="O47" s="19">
        <f>SUM(O48)</f>
        <v>5136</v>
      </c>
      <c r="P47" s="18">
        <f>SUM(P48)</f>
        <v>5136</v>
      </c>
      <c r="Q47" s="685"/>
    </row>
    <row r="48" spans="1:17" s="36" customFormat="1" ht="28.5" customHeight="1">
      <c r="A48" s="35">
        <v>30</v>
      </c>
      <c r="B48" s="29" t="s">
        <v>44</v>
      </c>
      <c r="C48" s="39" t="s">
        <v>45</v>
      </c>
      <c r="D48" s="17">
        <f t="shared" si="5"/>
        <v>6010</v>
      </c>
      <c r="E48" s="14">
        <f t="shared" si="0"/>
        <v>0</v>
      </c>
      <c r="F48" s="14">
        <f t="shared" si="2"/>
        <v>6431</v>
      </c>
      <c r="G48" s="18">
        <f t="shared" si="3"/>
        <v>6431</v>
      </c>
      <c r="H48" s="14">
        <v>209</v>
      </c>
      <c r="I48" s="26"/>
      <c r="J48" s="26">
        <v>1295</v>
      </c>
      <c r="K48" s="27">
        <v>1295</v>
      </c>
      <c r="L48" s="69"/>
      <c r="M48" s="26">
        <v>5801</v>
      </c>
      <c r="N48" s="26"/>
      <c r="O48" s="26">
        <v>5136</v>
      </c>
      <c r="P48" s="37">
        <v>5136</v>
      </c>
      <c r="Q48" s="685"/>
    </row>
    <row r="49" spans="1:17" s="23" customFormat="1" ht="17.100000000000001" customHeight="1">
      <c r="A49" s="6"/>
      <c r="B49" s="58" t="s">
        <v>46</v>
      </c>
      <c r="C49" s="60"/>
      <c r="D49" s="65">
        <f t="shared" si="5"/>
        <v>1634520</v>
      </c>
      <c r="E49" s="81">
        <f t="shared" si="0"/>
        <v>1969700</v>
      </c>
      <c r="F49" s="81">
        <f t="shared" si="2"/>
        <v>1987848</v>
      </c>
      <c r="G49" s="82">
        <f t="shared" si="3"/>
        <v>1687979</v>
      </c>
      <c r="H49" s="85">
        <f>SUM(H9,H18,H23,H33,H36,H39,H42,H47)</f>
        <v>11422</v>
      </c>
      <c r="I49" s="85">
        <f>SUM(I18,I47,I39,I36)</f>
        <v>0</v>
      </c>
      <c r="J49" s="85">
        <f>SUM(J9,J17)</f>
        <v>13012</v>
      </c>
      <c r="K49" s="85">
        <f>SUM(K18,K47,K39,K36)</f>
        <v>12735</v>
      </c>
      <c r="L49" s="88"/>
      <c r="M49" s="85">
        <f>SUM(M9,M18,M23,M33,M36,M39,M42,M47)</f>
        <v>1623098</v>
      </c>
      <c r="N49" s="85">
        <f>SUM(N9,N18,N23,N33,N36,N39,N42)</f>
        <v>1969700</v>
      </c>
      <c r="O49" s="85">
        <f>SUM(O9,O17)</f>
        <v>1974836</v>
      </c>
      <c r="P49" s="85">
        <f>SUM(P9,P18,P23,P33,P36,P39,P42,P47)</f>
        <v>1675244</v>
      </c>
      <c r="Q49" s="684">
        <f>SUM(P49/N49)</f>
        <v>0.85050718383510182</v>
      </c>
    </row>
    <row r="50" spans="1:17" s="23" customFormat="1" ht="17.100000000000001" customHeight="1">
      <c r="A50" s="6"/>
      <c r="B50" s="30" t="s">
        <v>47</v>
      </c>
      <c r="C50" s="17"/>
      <c r="D50" s="17">
        <f t="shared" si="5"/>
        <v>0</v>
      </c>
      <c r="E50" s="14">
        <f t="shared" si="0"/>
        <v>0</v>
      </c>
      <c r="F50" s="14">
        <f t="shared" si="2"/>
        <v>0</v>
      </c>
      <c r="G50" s="18">
        <f t="shared" si="3"/>
        <v>0</v>
      </c>
      <c r="H50" s="32"/>
      <c r="I50" s="32"/>
      <c r="J50" s="32"/>
      <c r="K50" s="33"/>
      <c r="L50" s="71"/>
      <c r="M50" s="32"/>
      <c r="N50" s="32"/>
      <c r="O50" s="32"/>
      <c r="P50" s="31"/>
      <c r="Q50" s="685"/>
    </row>
    <row r="51" spans="1:17" s="23" customFormat="1" ht="17.100000000000001" customHeight="1">
      <c r="A51" s="6"/>
      <c r="B51" s="63" t="s">
        <v>48</v>
      </c>
      <c r="C51" s="59">
        <v>3100</v>
      </c>
      <c r="D51" s="65">
        <f t="shared" si="5"/>
        <v>7673709.0379908308</v>
      </c>
      <c r="E51" s="81">
        <f t="shared" si="0"/>
        <v>7188095</v>
      </c>
      <c r="F51" s="81">
        <f t="shared" si="2"/>
        <v>8605538</v>
      </c>
      <c r="G51" s="82">
        <f t="shared" si="3"/>
        <v>8600367</v>
      </c>
      <c r="H51" s="81">
        <f>SUM(H52:H57)</f>
        <v>5273026</v>
      </c>
      <c r="I51" s="81">
        <f>SUM(I52,I55:I57)</f>
        <v>5344895</v>
      </c>
      <c r="J51" s="81">
        <f>SUM(J52:J56)</f>
        <v>5722338</v>
      </c>
      <c r="K51" s="81">
        <f>SUM(K52,K55:K57)</f>
        <v>5721967</v>
      </c>
      <c r="L51" s="682">
        <f>SUM(K51/I51)</f>
        <v>1.0705480650227928</v>
      </c>
      <c r="M51" s="81">
        <f>SUM(L52:M57)</f>
        <v>2397583.0379908308</v>
      </c>
      <c r="N51" s="81">
        <f>SUM(N53:N54)</f>
        <v>1843200</v>
      </c>
      <c r="O51" s="81">
        <f>SUM(O52:O55)</f>
        <v>2883200</v>
      </c>
      <c r="P51" s="81">
        <f>SUM(P53:P57)</f>
        <v>2878400</v>
      </c>
      <c r="Q51" s="684">
        <f>SUM(P51/N51)</f>
        <v>1.5616319444444444</v>
      </c>
    </row>
    <row r="52" spans="1:17" ht="22.5" customHeight="1">
      <c r="A52" s="6">
        <v>31</v>
      </c>
      <c r="B52" s="43" t="s">
        <v>49</v>
      </c>
      <c r="C52" s="25">
        <v>3111</v>
      </c>
      <c r="D52" s="17">
        <f t="shared" si="5"/>
        <v>5114006</v>
      </c>
      <c r="E52" s="14">
        <f t="shared" si="0"/>
        <v>5344895</v>
      </c>
      <c r="F52" s="14">
        <f t="shared" si="2"/>
        <v>5547952</v>
      </c>
      <c r="G52" s="18">
        <f t="shared" si="3"/>
        <v>5547952</v>
      </c>
      <c r="H52" s="14">
        <v>5110895</v>
      </c>
      <c r="I52" s="26">
        <v>5344895</v>
      </c>
      <c r="J52" s="26">
        <v>5547952</v>
      </c>
      <c r="K52" s="44">
        <v>5547952</v>
      </c>
      <c r="L52" s="72">
        <f>SUM(K52/I52)</f>
        <v>1.0379908305027508</v>
      </c>
      <c r="M52" s="15"/>
      <c r="N52" s="26" t="s">
        <v>50</v>
      </c>
      <c r="O52" s="26"/>
      <c r="P52" s="28" t="s">
        <v>50</v>
      </c>
      <c r="Q52" s="685"/>
    </row>
    <row r="53" spans="1:17" s="36" customFormat="1" ht="23.25" customHeight="1">
      <c r="A53" s="35">
        <v>32</v>
      </c>
      <c r="B53" s="43" t="s">
        <v>51</v>
      </c>
      <c r="C53" s="25">
        <v>3112</v>
      </c>
      <c r="D53" s="17">
        <f t="shared" si="5"/>
        <v>1137812</v>
      </c>
      <c r="E53" s="14">
        <f t="shared" si="0"/>
        <v>1147000</v>
      </c>
      <c r="F53" s="14">
        <f t="shared" si="2"/>
        <v>1147000</v>
      </c>
      <c r="G53" s="18">
        <f t="shared" si="3"/>
        <v>1147000</v>
      </c>
      <c r="H53" s="14"/>
      <c r="I53" s="26" t="s">
        <v>50</v>
      </c>
      <c r="J53" s="26"/>
      <c r="K53" s="27" t="s">
        <v>50</v>
      </c>
      <c r="L53" s="69"/>
      <c r="M53" s="26">
        <v>1134700</v>
      </c>
      <c r="N53" s="26">
        <v>1147000</v>
      </c>
      <c r="O53" s="26">
        <v>1147000</v>
      </c>
      <c r="P53" s="37">
        <v>1147000</v>
      </c>
      <c r="Q53" s="685">
        <f>SUM(P53/N53)</f>
        <v>1</v>
      </c>
    </row>
    <row r="54" spans="1:17" s="36" customFormat="1" ht="19.5" customHeight="1">
      <c r="A54" s="35">
        <v>33</v>
      </c>
      <c r="B54" s="43" t="s">
        <v>52</v>
      </c>
      <c r="C54" s="25">
        <v>3113</v>
      </c>
      <c r="D54" s="17">
        <f t="shared" si="5"/>
        <v>1266013</v>
      </c>
      <c r="E54" s="14">
        <f t="shared" si="0"/>
        <v>696200</v>
      </c>
      <c r="F54" s="14">
        <f t="shared" si="2"/>
        <v>628780</v>
      </c>
      <c r="G54" s="18">
        <f t="shared" si="3"/>
        <v>628780</v>
      </c>
      <c r="H54" s="14"/>
      <c r="I54" s="26" t="s">
        <v>50</v>
      </c>
      <c r="J54" s="26"/>
      <c r="K54" s="27" t="s">
        <v>50</v>
      </c>
      <c r="L54" s="69"/>
      <c r="M54" s="26">
        <v>1262900</v>
      </c>
      <c r="N54" s="26">
        <v>696200</v>
      </c>
      <c r="O54" s="26">
        <v>628780</v>
      </c>
      <c r="P54" s="37">
        <v>628780</v>
      </c>
      <c r="Q54" s="685">
        <f>SUM(P54/N54)</f>
        <v>0.90316001149095093</v>
      </c>
    </row>
    <row r="55" spans="1:17" s="36" customFormat="1" ht="39" customHeight="1">
      <c r="A55" s="35">
        <v>34</v>
      </c>
      <c r="B55" s="29" t="s">
        <v>53</v>
      </c>
      <c r="C55" s="39" t="s">
        <v>54</v>
      </c>
      <c r="D55" s="17">
        <f t="shared" si="5"/>
        <v>1587</v>
      </c>
      <c r="E55" s="14">
        <f t="shared" si="0"/>
        <v>0</v>
      </c>
      <c r="F55" s="14">
        <f t="shared" si="2"/>
        <v>1110768</v>
      </c>
      <c r="G55" s="18">
        <f t="shared" si="3"/>
        <v>1110397</v>
      </c>
      <c r="H55" s="14">
        <v>1587</v>
      </c>
      <c r="I55" s="26"/>
      <c r="J55" s="26">
        <v>3348</v>
      </c>
      <c r="K55" s="44">
        <v>2977</v>
      </c>
      <c r="L55" s="72"/>
      <c r="M55" s="15"/>
      <c r="N55" s="26" t="s">
        <v>50</v>
      </c>
      <c r="O55" s="26">
        <v>1107420</v>
      </c>
      <c r="P55" s="28">
        <v>1107420</v>
      </c>
      <c r="Q55" s="685"/>
    </row>
    <row r="56" spans="1:17" ht="39" customHeight="1">
      <c r="A56" s="6">
        <v>35</v>
      </c>
      <c r="B56" s="29" t="s">
        <v>55</v>
      </c>
      <c r="C56" s="25">
        <v>3128</v>
      </c>
      <c r="D56" s="17">
        <f t="shared" si="5"/>
        <v>168050</v>
      </c>
      <c r="E56" s="14">
        <f t="shared" si="0"/>
        <v>0</v>
      </c>
      <c r="F56" s="14">
        <f t="shared" si="2"/>
        <v>171038</v>
      </c>
      <c r="G56" s="18">
        <f t="shared" si="3"/>
        <v>171038</v>
      </c>
      <c r="H56" s="14">
        <v>164922</v>
      </c>
      <c r="I56" s="15"/>
      <c r="J56" s="15">
        <v>171038</v>
      </c>
      <c r="K56" s="44">
        <v>171038</v>
      </c>
      <c r="L56" s="72"/>
      <c r="M56" s="15"/>
      <c r="N56" s="26" t="s">
        <v>50</v>
      </c>
      <c r="O56" s="26"/>
      <c r="P56" s="28" t="s">
        <v>50</v>
      </c>
      <c r="Q56" s="685"/>
    </row>
    <row r="57" spans="1:17" ht="21.75" customHeight="1">
      <c r="A57" s="6">
        <v>36</v>
      </c>
      <c r="B57" s="29" t="s">
        <v>56</v>
      </c>
      <c r="C57" s="25">
        <v>3120</v>
      </c>
      <c r="D57" s="17">
        <f t="shared" si="5"/>
        <v>-1276</v>
      </c>
      <c r="E57" s="14">
        <f t="shared" si="0"/>
        <v>0</v>
      </c>
      <c r="F57" s="14">
        <f t="shared" si="2"/>
        <v>0</v>
      </c>
      <c r="G57" s="18">
        <f t="shared" si="3"/>
        <v>-4800</v>
      </c>
      <c r="H57" s="14">
        <v>-4378</v>
      </c>
      <c r="I57" s="15"/>
      <c r="J57" s="15"/>
      <c r="K57" s="44"/>
      <c r="L57" s="72"/>
      <c r="M57" s="15">
        <v>-18</v>
      </c>
      <c r="N57" s="26"/>
      <c r="O57" s="26"/>
      <c r="P57" s="28">
        <v>-4800</v>
      </c>
      <c r="Q57" s="685"/>
    </row>
    <row r="58" spans="1:17" s="23" customFormat="1" ht="17.100000000000001" customHeight="1">
      <c r="A58" s="6"/>
      <c r="B58" s="30" t="s">
        <v>57</v>
      </c>
      <c r="C58" s="17"/>
      <c r="D58" s="17">
        <f t="shared" si="5"/>
        <v>0</v>
      </c>
      <c r="E58" s="14">
        <f t="shared" si="0"/>
        <v>0</v>
      </c>
      <c r="F58" s="14">
        <f t="shared" si="2"/>
        <v>0</v>
      </c>
      <c r="G58" s="18">
        <f t="shared" si="3"/>
        <v>0</v>
      </c>
      <c r="H58" s="14"/>
      <c r="I58" s="32"/>
      <c r="J58" s="32"/>
      <c r="K58" s="33"/>
      <c r="L58" s="71"/>
      <c r="M58" s="32"/>
      <c r="N58" s="32"/>
      <c r="O58" s="32"/>
      <c r="P58" s="31"/>
      <c r="Q58" s="685"/>
    </row>
    <row r="59" spans="1:17" s="23" customFormat="1">
      <c r="A59" s="6"/>
      <c r="B59" s="22" t="s">
        <v>58</v>
      </c>
      <c r="C59" s="17">
        <v>6100</v>
      </c>
      <c r="D59" s="17">
        <f t="shared" si="5"/>
        <v>1400299</v>
      </c>
      <c r="E59" s="14">
        <f t="shared" si="0"/>
        <v>-90000</v>
      </c>
      <c r="F59" s="14">
        <f t="shared" si="2"/>
        <v>59320</v>
      </c>
      <c r="G59" s="18">
        <f t="shared" si="3"/>
        <v>131281</v>
      </c>
      <c r="H59" s="14">
        <f>SUM(H60:H62)</f>
        <v>114539</v>
      </c>
      <c r="I59" s="45">
        <f>SUM(I60:I62)</f>
        <v>0</v>
      </c>
      <c r="J59" s="45">
        <f>SUM(J60:J62)</f>
        <v>100177</v>
      </c>
      <c r="K59" s="46">
        <f>SUM(K60:K62)</f>
        <v>100177</v>
      </c>
      <c r="L59" s="73"/>
      <c r="M59" s="45">
        <f>SUM(M60:M62)</f>
        <v>1279660</v>
      </c>
      <c r="N59" s="45">
        <f>SUM(N60:N62)</f>
        <v>-90000</v>
      </c>
      <c r="O59" s="45">
        <f>SUM(O60:O61)</f>
        <v>-40857</v>
      </c>
      <c r="P59" s="41">
        <f>SUM(P60:P62)</f>
        <v>31104</v>
      </c>
      <c r="Q59" s="685">
        <f>SUM(P59/N59)</f>
        <v>-0.34560000000000002</v>
      </c>
    </row>
    <row r="60" spans="1:17" s="23" customFormat="1" ht="17.100000000000001" customHeight="1">
      <c r="A60" s="6">
        <v>37</v>
      </c>
      <c r="B60" s="29" t="s">
        <v>59</v>
      </c>
      <c r="C60" s="39" t="s">
        <v>60</v>
      </c>
      <c r="D60" s="17">
        <f t="shared" si="5"/>
        <v>1365525</v>
      </c>
      <c r="E60" s="14">
        <f t="shared" si="0"/>
        <v>0</v>
      </c>
      <c r="F60" s="14">
        <f t="shared" si="2"/>
        <v>86809</v>
      </c>
      <c r="G60" s="18">
        <f t="shared" si="3"/>
        <v>86809</v>
      </c>
      <c r="H60" s="14">
        <v>65234</v>
      </c>
      <c r="I60" s="26"/>
      <c r="J60" s="26">
        <v>37666</v>
      </c>
      <c r="K60" s="44">
        <v>37666</v>
      </c>
      <c r="L60" s="72"/>
      <c r="M60" s="15">
        <v>1300291</v>
      </c>
      <c r="N60" s="26"/>
      <c r="O60" s="26">
        <v>49143</v>
      </c>
      <c r="P60" s="37">
        <v>49143</v>
      </c>
      <c r="Q60" s="685"/>
    </row>
    <row r="61" spans="1:17" s="23" customFormat="1" ht="17.100000000000001" customHeight="1">
      <c r="A61" s="6">
        <v>38</v>
      </c>
      <c r="B61" s="29" t="s">
        <v>61</v>
      </c>
      <c r="C61" s="39" t="s">
        <v>62</v>
      </c>
      <c r="D61" s="17">
        <f t="shared" si="5"/>
        <v>-20631</v>
      </c>
      <c r="E61" s="14">
        <f t="shared" si="0"/>
        <v>-90000</v>
      </c>
      <c r="F61" s="14">
        <f t="shared" si="2"/>
        <v>-90000</v>
      </c>
      <c r="G61" s="18">
        <f t="shared" si="3"/>
        <v>-18039</v>
      </c>
      <c r="H61" s="14"/>
      <c r="I61" s="26"/>
      <c r="J61" s="26"/>
      <c r="K61" s="44"/>
      <c r="L61" s="72"/>
      <c r="M61" s="15">
        <v>-20631</v>
      </c>
      <c r="N61" s="26">
        <v>-90000</v>
      </c>
      <c r="O61" s="26">
        <v>-90000</v>
      </c>
      <c r="P61" s="37">
        <v>-18039</v>
      </c>
      <c r="Q61" s="685">
        <f>SUM(P61/N61)</f>
        <v>0.20043333333333332</v>
      </c>
    </row>
    <row r="62" spans="1:17" s="23" customFormat="1" ht="17.100000000000001" customHeight="1">
      <c r="A62" s="6">
        <v>39</v>
      </c>
      <c r="B62" s="29" t="s">
        <v>63</v>
      </c>
      <c r="C62" s="39" t="s">
        <v>64</v>
      </c>
      <c r="D62" s="17">
        <f t="shared" si="5"/>
        <v>49305</v>
      </c>
      <c r="E62" s="14">
        <f t="shared" si="0"/>
        <v>0</v>
      </c>
      <c r="F62" s="14">
        <f t="shared" si="2"/>
        <v>62511</v>
      </c>
      <c r="G62" s="18">
        <f t="shared" si="3"/>
        <v>62511</v>
      </c>
      <c r="H62" s="14">
        <v>49305</v>
      </c>
      <c r="I62" s="26"/>
      <c r="J62" s="26">
        <v>62511</v>
      </c>
      <c r="K62" s="44">
        <v>62511</v>
      </c>
      <c r="L62" s="72"/>
      <c r="M62" s="15"/>
      <c r="N62" s="26"/>
      <c r="O62" s="26"/>
      <c r="P62" s="37"/>
      <c r="Q62" s="685"/>
    </row>
    <row r="63" spans="1:17" s="23" customFormat="1">
      <c r="A63" s="6"/>
      <c r="B63" s="22" t="s">
        <v>65</v>
      </c>
      <c r="C63" s="17">
        <v>6200</v>
      </c>
      <c r="D63" s="17">
        <f t="shared" si="5"/>
        <v>-1366240</v>
      </c>
      <c r="E63" s="14">
        <f t="shared" si="0"/>
        <v>0</v>
      </c>
      <c r="F63" s="14">
        <f t="shared" si="2"/>
        <v>-386</v>
      </c>
      <c r="G63" s="18">
        <f t="shared" si="3"/>
        <v>-386</v>
      </c>
      <c r="H63" s="14"/>
      <c r="I63" s="45">
        <f>SUM(I65)</f>
        <v>0</v>
      </c>
      <c r="J63" s="45"/>
      <c r="K63" s="46">
        <f>SUM(K65)</f>
        <v>0</v>
      </c>
      <c r="L63" s="73"/>
      <c r="M63" s="45">
        <f>SUM(M65)</f>
        <v>-1372440</v>
      </c>
      <c r="N63" s="45">
        <f>SUM(N65)</f>
        <v>0</v>
      </c>
      <c r="O63" s="45">
        <f>SUM(O65)</f>
        <v>-386</v>
      </c>
      <c r="P63" s="41">
        <f>SUM(P64:P65)</f>
        <v>-386</v>
      </c>
      <c r="Q63" s="685"/>
    </row>
    <row r="64" spans="1:17" s="23" customFormat="1">
      <c r="A64" s="6">
        <v>40</v>
      </c>
      <c r="B64" s="29" t="s">
        <v>66</v>
      </c>
      <c r="C64" s="39" t="s">
        <v>67</v>
      </c>
      <c r="D64" s="17">
        <f t="shared" si="5"/>
        <v>0</v>
      </c>
      <c r="E64" s="14">
        <f t="shared" si="0"/>
        <v>0</v>
      </c>
      <c r="F64" s="14">
        <f t="shared" si="2"/>
        <v>0</v>
      </c>
      <c r="G64" s="18">
        <f t="shared" si="3"/>
        <v>0</v>
      </c>
      <c r="H64" s="14"/>
      <c r="I64" s="45"/>
      <c r="J64" s="45"/>
      <c r="K64" s="46"/>
      <c r="L64" s="73"/>
      <c r="M64" s="45"/>
      <c r="N64" s="45"/>
      <c r="O64" s="45"/>
      <c r="P64" s="41"/>
      <c r="Q64" s="685"/>
    </row>
    <row r="65" spans="1:17">
      <c r="A65" s="6">
        <v>41</v>
      </c>
      <c r="B65" s="29" t="s">
        <v>68</v>
      </c>
      <c r="C65" s="39" t="s">
        <v>69</v>
      </c>
      <c r="D65" s="17">
        <f t="shared" si="5"/>
        <v>-1372440</v>
      </c>
      <c r="E65" s="14">
        <f t="shared" si="0"/>
        <v>0</v>
      </c>
      <c r="F65" s="14">
        <f t="shared" si="2"/>
        <v>-386</v>
      </c>
      <c r="G65" s="18">
        <f t="shared" si="3"/>
        <v>-386</v>
      </c>
      <c r="H65" s="14"/>
      <c r="I65" s="19">
        <v>0</v>
      </c>
      <c r="J65" s="19"/>
      <c r="K65" s="42"/>
      <c r="L65" s="74"/>
      <c r="M65" s="14">
        <v>-1372440</v>
      </c>
      <c r="N65" s="26"/>
      <c r="O65" s="26">
        <v>-386</v>
      </c>
      <c r="P65" s="37">
        <v>-386</v>
      </c>
      <c r="Q65" s="685"/>
    </row>
    <row r="66" spans="1:17" ht="36">
      <c r="A66" s="6"/>
      <c r="B66" s="29" t="s">
        <v>70</v>
      </c>
      <c r="C66" s="47" t="s">
        <v>71</v>
      </c>
      <c r="D66" s="17">
        <f t="shared" si="5"/>
        <v>324475</v>
      </c>
      <c r="E66" s="14">
        <f t="shared" si="0"/>
        <v>0</v>
      </c>
      <c r="F66" s="14">
        <f t="shared" si="2"/>
        <v>4941</v>
      </c>
      <c r="G66" s="18">
        <f t="shared" si="3"/>
        <v>4941</v>
      </c>
      <c r="H66" s="14"/>
      <c r="I66" s="19"/>
      <c r="J66" s="19"/>
      <c r="K66" s="42"/>
      <c r="L66" s="74"/>
      <c r="M66" s="14">
        <f>SUM(M67)</f>
        <v>324475</v>
      </c>
      <c r="N66" s="19">
        <f>SUM(N67)</f>
        <v>0</v>
      </c>
      <c r="O66" s="19">
        <f>SUM(O67)</f>
        <v>4941</v>
      </c>
      <c r="P66" s="34">
        <f>SUM(P67)</f>
        <v>4941</v>
      </c>
      <c r="Q66" s="685"/>
    </row>
    <row r="67" spans="1:17">
      <c r="A67" s="6">
        <v>42</v>
      </c>
      <c r="B67" s="29" t="s">
        <v>66</v>
      </c>
      <c r="C67" s="39" t="s">
        <v>72</v>
      </c>
      <c r="D67" s="17">
        <f t="shared" si="5"/>
        <v>324475</v>
      </c>
      <c r="E67" s="14">
        <f t="shared" si="0"/>
        <v>0</v>
      </c>
      <c r="F67" s="14">
        <f t="shared" si="2"/>
        <v>4941</v>
      </c>
      <c r="G67" s="18">
        <f t="shared" si="3"/>
        <v>4941</v>
      </c>
      <c r="H67" s="15"/>
      <c r="I67" s="19"/>
      <c r="J67" s="19"/>
      <c r="K67" s="42"/>
      <c r="L67" s="74"/>
      <c r="M67" s="14">
        <v>324475</v>
      </c>
      <c r="N67" s="26"/>
      <c r="O67" s="26">
        <v>4941</v>
      </c>
      <c r="P67" s="37">
        <v>4941</v>
      </c>
      <c r="Q67" s="685"/>
    </row>
    <row r="68" spans="1:17" ht="17.100000000000001" customHeight="1">
      <c r="A68" s="57"/>
      <c r="B68" s="62" t="s">
        <v>73</v>
      </c>
      <c r="C68" s="60"/>
      <c r="D68" s="65">
        <f t="shared" si="5"/>
        <v>8016843.0379908308</v>
      </c>
      <c r="E68" s="81">
        <f t="shared" si="0"/>
        <v>7098095</v>
      </c>
      <c r="F68" s="81">
        <f t="shared" si="2"/>
        <v>8669413</v>
      </c>
      <c r="G68" s="82">
        <f t="shared" si="3"/>
        <v>8736203</v>
      </c>
      <c r="H68" s="90">
        <f>SUM(H51,H59)</f>
        <v>5387565</v>
      </c>
      <c r="I68" s="90">
        <f>SUM(I51,I59)</f>
        <v>5344895</v>
      </c>
      <c r="J68" s="90">
        <f>SUM(J51,J59)</f>
        <v>5822515</v>
      </c>
      <c r="K68" s="90">
        <f>SUM(K51,K59)</f>
        <v>5822144</v>
      </c>
      <c r="L68" s="682">
        <f>SUM(K68/I68)</f>
        <v>1.0892906221731202</v>
      </c>
      <c r="M68" s="90">
        <f>SUM(M51,M59,M63,M66)</f>
        <v>2629278.0379908308</v>
      </c>
      <c r="N68" s="90">
        <f>SUM(N51,N59)</f>
        <v>1753200</v>
      </c>
      <c r="O68" s="90">
        <f>SUM(O51,O59,O63,O66)</f>
        <v>2846898</v>
      </c>
      <c r="P68" s="90">
        <f>SUM(P51,P59,P63,P66)</f>
        <v>2914059</v>
      </c>
      <c r="Q68" s="684">
        <f>SUM(P68/N68)</f>
        <v>1.6621372347707051</v>
      </c>
    </row>
    <row r="69" spans="1:17" ht="17.100000000000001" customHeight="1">
      <c r="A69" s="6"/>
      <c r="B69" s="48" t="s">
        <v>74</v>
      </c>
      <c r="C69" s="25"/>
      <c r="D69" s="17">
        <f t="shared" si="5"/>
        <v>0</v>
      </c>
      <c r="E69" s="14">
        <f t="shared" si="0"/>
        <v>0</v>
      </c>
      <c r="F69" s="14">
        <f t="shared" si="2"/>
        <v>0</v>
      </c>
      <c r="G69" s="18">
        <f t="shared" si="3"/>
        <v>0</v>
      </c>
      <c r="H69" s="50"/>
      <c r="I69" s="50"/>
      <c r="J69" s="50"/>
      <c r="K69" s="51"/>
      <c r="L69" s="75"/>
      <c r="M69" s="50"/>
      <c r="N69" s="50"/>
      <c r="O69" s="50"/>
      <c r="P69" s="49"/>
      <c r="Q69" s="685"/>
    </row>
    <row r="70" spans="1:17" s="23" customFormat="1" ht="22.5" customHeight="1">
      <c r="A70" s="6">
        <v>43</v>
      </c>
      <c r="B70" s="40" t="s">
        <v>121</v>
      </c>
      <c r="C70" s="17" t="s">
        <v>120</v>
      </c>
      <c r="D70" s="17">
        <f t="shared" si="5"/>
        <v>0</v>
      </c>
      <c r="E70" s="14">
        <f t="shared" si="0"/>
        <v>0</v>
      </c>
      <c r="F70" s="14">
        <f t="shared" si="2"/>
        <v>1500000</v>
      </c>
      <c r="G70" s="18">
        <f t="shared" si="3"/>
        <v>1500000</v>
      </c>
      <c r="H70" s="32"/>
      <c r="I70" s="32"/>
      <c r="J70" s="32"/>
      <c r="K70" s="33"/>
      <c r="L70" s="71"/>
      <c r="M70" s="32"/>
      <c r="N70" s="32"/>
      <c r="O70" s="32">
        <v>1500000</v>
      </c>
      <c r="P70" s="31">
        <v>1500000</v>
      </c>
      <c r="Q70" s="685"/>
    </row>
    <row r="71" spans="1:17" ht="23.25" customHeight="1">
      <c r="A71" s="6">
        <v>44</v>
      </c>
      <c r="B71" s="16" t="s">
        <v>75</v>
      </c>
      <c r="C71" s="47" t="s">
        <v>76</v>
      </c>
      <c r="D71" s="17">
        <f t="shared" si="5"/>
        <v>0</v>
      </c>
      <c r="E71" s="14">
        <f t="shared" si="0"/>
        <v>0</v>
      </c>
      <c r="F71" s="14">
        <f t="shared" si="2"/>
        <v>0</v>
      </c>
      <c r="G71" s="18">
        <f t="shared" si="3"/>
        <v>0</v>
      </c>
      <c r="H71" s="50"/>
      <c r="I71" s="50">
        <v>73600</v>
      </c>
      <c r="J71" s="50">
        <v>73600</v>
      </c>
      <c r="K71" s="33"/>
      <c r="L71" s="71"/>
      <c r="M71" s="32"/>
      <c r="N71" s="50">
        <v>-73600</v>
      </c>
      <c r="O71" s="50">
        <v>-73600</v>
      </c>
      <c r="P71" s="31"/>
      <c r="Q71" s="685"/>
    </row>
    <row r="72" spans="1:17" s="23" customFormat="1" ht="30" customHeight="1">
      <c r="A72" s="6">
        <v>45</v>
      </c>
      <c r="B72" s="16" t="s">
        <v>77</v>
      </c>
      <c r="C72" s="47" t="s">
        <v>78</v>
      </c>
      <c r="D72" s="17">
        <f t="shared" si="5"/>
        <v>173698</v>
      </c>
      <c r="E72" s="14">
        <f t="shared" si="0"/>
        <v>0</v>
      </c>
      <c r="F72" s="14">
        <f t="shared" si="2"/>
        <v>0</v>
      </c>
      <c r="G72" s="18">
        <f t="shared" si="3"/>
        <v>40050</v>
      </c>
      <c r="H72" s="14"/>
      <c r="I72" s="45"/>
      <c r="J72" s="45"/>
      <c r="K72" s="46"/>
      <c r="L72" s="73"/>
      <c r="M72" s="45">
        <v>173698</v>
      </c>
      <c r="N72" s="45"/>
      <c r="O72" s="45"/>
      <c r="P72" s="31">
        <v>40050</v>
      </c>
      <c r="Q72" s="685"/>
    </row>
    <row r="73" spans="1:17" s="23" customFormat="1" ht="36" customHeight="1">
      <c r="A73" s="6"/>
      <c r="B73" s="16" t="s">
        <v>79</v>
      </c>
      <c r="C73" s="47" t="s">
        <v>80</v>
      </c>
      <c r="D73" s="17">
        <f t="shared" si="5"/>
        <v>-11000</v>
      </c>
      <c r="E73" s="14">
        <f t="shared" si="0"/>
        <v>0</v>
      </c>
      <c r="F73" s="14">
        <f t="shared" si="2"/>
        <v>0</v>
      </c>
      <c r="G73" s="18">
        <f t="shared" si="3"/>
        <v>-1280</v>
      </c>
      <c r="H73" s="14"/>
      <c r="I73" s="32">
        <v>0</v>
      </c>
      <c r="J73" s="32"/>
      <c r="K73" s="33"/>
      <c r="L73" s="71"/>
      <c r="M73" s="32">
        <f>SUM(M74)</f>
        <v>-11000</v>
      </c>
      <c r="N73" s="32"/>
      <c r="O73" s="32"/>
      <c r="P73" s="31">
        <v>-1280</v>
      </c>
      <c r="Q73" s="685"/>
    </row>
    <row r="74" spans="1:17" s="23" customFormat="1" ht="25.5" customHeight="1">
      <c r="A74" s="6">
        <v>46</v>
      </c>
      <c r="B74" s="29" t="s">
        <v>81</v>
      </c>
      <c r="C74" s="39" t="s">
        <v>82</v>
      </c>
      <c r="D74" s="17">
        <f t="shared" si="5"/>
        <v>-11000</v>
      </c>
      <c r="E74" s="14">
        <f t="shared" ref="E74:E89" si="6">SUM(I74,N74)</f>
        <v>0</v>
      </c>
      <c r="F74" s="14">
        <f t="shared" si="2"/>
        <v>0</v>
      </c>
      <c r="G74" s="18">
        <f t="shared" si="3"/>
        <v>-1280</v>
      </c>
      <c r="H74" s="14"/>
      <c r="I74" s="32"/>
      <c r="J74" s="32"/>
      <c r="K74" s="33"/>
      <c r="L74" s="71"/>
      <c r="M74" s="32">
        <v>-11000</v>
      </c>
      <c r="N74" s="32">
        <v>0</v>
      </c>
      <c r="O74" s="32"/>
      <c r="P74" s="49">
        <v>-1280</v>
      </c>
      <c r="Q74" s="685"/>
    </row>
    <row r="75" spans="1:17">
      <c r="A75" s="57"/>
      <c r="B75" s="62" t="s">
        <v>83</v>
      </c>
      <c r="C75" s="64"/>
      <c r="D75" s="65">
        <f t="shared" si="5"/>
        <v>162698</v>
      </c>
      <c r="E75" s="81">
        <f t="shared" si="6"/>
        <v>0</v>
      </c>
      <c r="F75" s="81">
        <f t="shared" ref="F75:F89" si="7">SUM(J75,O75)</f>
        <v>1500000</v>
      </c>
      <c r="G75" s="82">
        <f t="shared" ref="G75:G89" si="8">SUM(K75,P75)</f>
        <v>1538770</v>
      </c>
      <c r="H75" s="81"/>
      <c r="I75" s="90">
        <f>SUM(I71:I74)</f>
        <v>73600</v>
      </c>
      <c r="J75" s="90">
        <f>SUM(J71:J74)</f>
        <v>73600</v>
      </c>
      <c r="K75" s="90">
        <f>SUM(K71:K74)</f>
        <v>0</v>
      </c>
      <c r="L75" s="91"/>
      <c r="M75" s="90">
        <f>SUM(M72,M73)</f>
        <v>162698</v>
      </c>
      <c r="N75" s="90">
        <f>SUM(N71,N72,N73)</f>
        <v>-73600</v>
      </c>
      <c r="O75" s="90">
        <f>SUM(O70:O71)</f>
        <v>1426400</v>
      </c>
      <c r="P75" s="90">
        <f>SUM(P70,P72,P73)</f>
        <v>1538770</v>
      </c>
      <c r="Q75" s="684">
        <f>SUM(P75/N75)</f>
        <v>-20.907201086956523</v>
      </c>
    </row>
    <row r="76" spans="1:17">
      <c r="A76" s="6"/>
      <c r="B76" s="40" t="s">
        <v>84</v>
      </c>
      <c r="C76" s="25"/>
      <c r="D76" s="17">
        <f t="shared" si="5"/>
        <v>0</v>
      </c>
      <c r="E76" s="14">
        <f t="shared" si="6"/>
        <v>0</v>
      </c>
      <c r="F76" s="14">
        <f t="shared" si="7"/>
        <v>0</v>
      </c>
      <c r="G76" s="18">
        <f t="shared" si="8"/>
        <v>0</v>
      </c>
      <c r="H76" s="50"/>
      <c r="I76" s="50"/>
      <c r="J76" s="50"/>
      <c r="K76" s="51"/>
      <c r="L76" s="75"/>
      <c r="M76" s="50"/>
      <c r="N76" s="50"/>
      <c r="O76" s="50"/>
      <c r="P76" s="49"/>
      <c r="Q76" s="685"/>
    </row>
    <row r="77" spans="1:17" ht="24">
      <c r="A77" s="6"/>
      <c r="B77" s="16" t="s">
        <v>85</v>
      </c>
      <c r="C77" s="47" t="s">
        <v>86</v>
      </c>
      <c r="D77" s="17">
        <f t="shared" si="5"/>
        <v>16660</v>
      </c>
      <c r="E77" s="14">
        <f t="shared" si="6"/>
        <v>0</v>
      </c>
      <c r="F77" s="14">
        <f t="shared" si="7"/>
        <v>0</v>
      </c>
      <c r="G77" s="18">
        <f t="shared" si="8"/>
        <v>-300000</v>
      </c>
      <c r="H77" s="14"/>
      <c r="I77" s="50"/>
      <c r="J77" s="50"/>
      <c r="K77" s="51"/>
      <c r="L77" s="75"/>
      <c r="M77" s="32">
        <f>SUM(M78:M80)</f>
        <v>16660</v>
      </c>
      <c r="N77" s="32">
        <f>SUM(N78:N79)</f>
        <v>0</v>
      </c>
      <c r="O77" s="32">
        <f>SUM(O78:O79)</f>
        <v>0</v>
      </c>
      <c r="P77" s="31">
        <f>SUM(P78:P80)</f>
        <v>-300000</v>
      </c>
      <c r="Q77" s="685"/>
    </row>
    <row r="78" spans="1:17" ht="24">
      <c r="A78" s="6">
        <v>47</v>
      </c>
      <c r="B78" s="29" t="s">
        <v>87</v>
      </c>
      <c r="C78" s="39" t="s">
        <v>88</v>
      </c>
      <c r="D78" s="17">
        <f t="shared" si="5"/>
        <v>800000</v>
      </c>
      <c r="E78" s="14">
        <f t="shared" si="6"/>
        <v>800000</v>
      </c>
      <c r="F78" s="14">
        <f t="shared" si="7"/>
        <v>800000</v>
      </c>
      <c r="G78" s="18">
        <f t="shared" si="8"/>
        <v>500000</v>
      </c>
      <c r="H78" s="50"/>
      <c r="I78" s="50"/>
      <c r="J78" s="50"/>
      <c r="K78" s="51"/>
      <c r="L78" s="75"/>
      <c r="M78" s="50">
        <v>800000</v>
      </c>
      <c r="N78" s="50">
        <v>800000</v>
      </c>
      <c r="O78" s="50">
        <v>800000</v>
      </c>
      <c r="P78" s="49">
        <v>500000</v>
      </c>
      <c r="Q78" s="685">
        <f>SUM(P78/N78)</f>
        <v>0.625</v>
      </c>
    </row>
    <row r="79" spans="1:17" ht="24">
      <c r="A79" s="6">
        <v>48</v>
      </c>
      <c r="B79" s="52" t="s">
        <v>89</v>
      </c>
      <c r="C79" s="39" t="s">
        <v>90</v>
      </c>
      <c r="D79" s="17">
        <f t="shared" si="5"/>
        <v>-700000</v>
      </c>
      <c r="E79" s="14">
        <f t="shared" si="6"/>
        <v>-800000</v>
      </c>
      <c r="F79" s="14">
        <f t="shared" si="7"/>
        <v>-800000</v>
      </c>
      <c r="G79" s="18">
        <f t="shared" si="8"/>
        <v>-800000</v>
      </c>
      <c r="H79" s="50"/>
      <c r="I79" s="50"/>
      <c r="J79" s="50"/>
      <c r="K79" s="51"/>
      <c r="L79" s="75"/>
      <c r="M79" s="50">
        <v>-700000</v>
      </c>
      <c r="N79" s="50">
        <v>-800000</v>
      </c>
      <c r="O79" s="50">
        <v>-800000</v>
      </c>
      <c r="P79" s="49">
        <v>-800000</v>
      </c>
      <c r="Q79" s="685">
        <f>SUM(P79/N79)</f>
        <v>1</v>
      </c>
    </row>
    <row r="80" spans="1:17" ht="24">
      <c r="A80" s="6">
        <v>49</v>
      </c>
      <c r="B80" s="29" t="s">
        <v>91</v>
      </c>
      <c r="C80" s="39" t="s">
        <v>92</v>
      </c>
      <c r="D80" s="17">
        <f t="shared" si="5"/>
        <v>-83340</v>
      </c>
      <c r="E80" s="14">
        <f t="shared" si="6"/>
        <v>0</v>
      </c>
      <c r="F80" s="14">
        <f t="shared" si="7"/>
        <v>0</v>
      </c>
      <c r="G80" s="18">
        <f t="shared" si="8"/>
        <v>0</v>
      </c>
      <c r="H80" s="14"/>
      <c r="I80" s="50"/>
      <c r="J80" s="50"/>
      <c r="K80" s="51"/>
      <c r="L80" s="75"/>
      <c r="M80" s="50">
        <v>-83340</v>
      </c>
      <c r="N80" s="50"/>
      <c r="O80" s="50"/>
      <c r="P80" s="49"/>
      <c r="Q80" s="685"/>
    </row>
    <row r="81" spans="1:17" s="23" customFormat="1" ht="24">
      <c r="A81" s="6"/>
      <c r="B81" s="16" t="s">
        <v>93</v>
      </c>
      <c r="C81" s="47" t="s">
        <v>94</v>
      </c>
      <c r="D81" s="17">
        <f t="shared" si="5"/>
        <v>32976</v>
      </c>
      <c r="E81" s="14">
        <f t="shared" si="6"/>
        <v>-33181</v>
      </c>
      <c r="F81" s="14">
        <f t="shared" si="7"/>
        <v>-33181</v>
      </c>
      <c r="G81" s="18">
        <f t="shared" si="8"/>
        <v>18469</v>
      </c>
      <c r="H81" s="14">
        <f>SUM(H82)</f>
        <v>32976</v>
      </c>
      <c r="I81" s="32">
        <f>SUM(I82)</f>
        <v>-33181</v>
      </c>
      <c r="J81" s="32">
        <f>SUM(J82)</f>
        <v>-33181</v>
      </c>
      <c r="K81" s="33">
        <f>SUM(K82)</f>
        <v>4521</v>
      </c>
      <c r="L81" s="683">
        <f t="shared" ref="L81:L86" si="9">SUM(K81/I81)</f>
        <v>-0.13625267472348634</v>
      </c>
      <c r="M81" s="32"/>
      <c r="N81" s="32"/>
      <c r="O81" s="32"/>
      <c r="P81" s="31">
        <f>SUM(P82)</f>
        <v>13948</v>
      </c>
      <c r="Q81" s="685"/>
    </row>
    <row r="82" spans="1:17" ht="24">
      <c r="A82" s="6">
        <v>50</v>
      </c>
      <c r="B82" s="29" t="s">
        <v>95</v>
      </c>
      <c r="C82" s="39" t="s">
        <v>96</v>
      </c>
      <c r="D82" s="17">
        <f t="shared" ref="D82:D89" si="10">SUM(C82,H82,M82)</f>
        <v>32976</v>
      </c>
      <c r="E82" s="14">
        <f t="shared" si="6"/>
        <v>-33181</v>
      </c>
      <c r="F82" s="14">
        <f t="shared" si="7"/>
        <v>-33181</v>
      </c>
      <c r="G82" s="18">
        <f t="shared" si="8"/>
        <v>18469</v>
      </c>
      <c r="H82" s="14">
        <v>32976</v>
      </c>
      <c r="I82" s="50">
        <v>-33181</v>
      </c>
      <c r="J82" s="50">
        <v>-33181</v>
      </c>
      <c r="K82" s="51">
        <v>4521</v>
      </c>
      <c r="L82" s="683">
        <f t="shared" si="9"/>
        <v>-0.13625267472348634</v>
      </c>
      <c r="M82" s="50"/>
      <c r="N82" s="50"/>
      <c r="O82" s="50"/>
      <c r="P82" s="49">
        <v>13948</v>
      </c>
      <c r="Q82" s="685"/>
    </row>
    <row r="83" spans="1:17" s="23" customFormat="1">
      <c r="A83" s="6"/>
      <c r="B83" s="16" t="s">
        <v>97</v>
      </c>
      <c r="C83" s="47" t="s">
        <v>98</v>
      </c>
      <c r="D83" s="17">
        <f t="shared" si="10"/>
        <v>-13181</v>
      </c>
      <c r="E83" s="14">
        <f t="shared" si="6"/>
        <v>-15155</v>
      </c>
      <c r="F83" s="14">
        <f t="shared" si="7"/>
        <v>-15155</v>
      </c>
      <c r="G83" s="18">
        <f t="shared" si="8"/>
        <v>-13728</v>
      </c>
      <c r="H83" s="14">
        <f>SUM(H84)</f>
        <v>-4394</v>
      </c>
      <c r="I83" s="32">
        <f>SUM(I84)</f>
        <v>-7155</v>
      </c>
      <c r="J83" s="32">
        <f>SUM(J84)</f>
        <v>-7155</v>
      </c>
      <c r="K83" s="33">
        <f>SUM(K84)</f>
        <v>-4576</v>
      </c>
      <c r="L83" s="683">
        <f t="shared" si="9"/>
        <v>0.63955276030747732</v>
      </c>
      <c r="M83" s="32">
        <f>SUM(M84)</f>
        <v>-8787</v>
      </c>
      <c r="N83" s="32">
        <f>SUM(N84:N84)</f>
        <v>-8000</v>
      </c>
      <c r="O83" s="32">
        <f>SUM(O84:O84)</f>
        <v>-8000</v>
      </c>
      <c r="P83" s="31">
        <f>SUM(P84:P84)</f>
        <v>-9152</v>
      </c>
      <c r="Q83" s="685">
        <f>SUM(P83/N83)</f>
        <v>1.1439999999999999</v>
      </c>
    </row>
    <row r="84" spans="1:17" ht="24">
      <c r="A84" s="6">
        <v>51</v>
      </c>
      <c r="B84" s="29" t="s">
        <v>99</v>
      </c>
      <c r="C84" s="39" t="s">
        <v>100</v>
      </c>
      <c r="D84" s="17">
        <f t="shared" si="10"/>
        <v>-13181</v>
      </c>
      <c r="E84" s="14">
        <f t="shared" si="6"/>
        <v>-15155</v>
      </c>
      <c r="F84" s="14">
        <f t="shared" si="7"/>
        <v>-15155</v>
      </c>
      <c r="G84" s="18">
        <f t="shared" si="8"/>
        <v>-13728</v>
      </c>
      <c r="H84" s="14">
        <v>-4394</v>
      </c>
      <c r="I84" s="50">
        <v>-7155</v>
      </c>
      <c r="J84" s="50">
        <v>-7155</v>
      </c>
      <c r="K84" s="51">
        <v>-4576</v>
      </c>
      <c r="L84" s="683">
        <f t="shared" si="9"/>
        <v>0.63955276030747732</v>
      </c>
      <c r="M84" s="50">
        <v>-8787</v>
      </c>
      <c r="N84" s="50">
        <v>-8000</v>
      </c>
      <c r="O84" s="50">
        <v>-8000</v>
      </c>
      <c r="P84" s="49">
        <v>-9152</v>
      </c>
      <c r="Q84" s="685">
        <f>SUM(P84/N84)</f>
        <v>1.1439999999999999</v>
      </c>
    </row>
    <row r="85" spans="1:17" s="23" customFormat="1" ht="16.5" customHeight="1">
      <c r="A85" s="6"/>
      <c r="B85" s="22" t="s">
        <v>101</v>
      </c>
      <c r="C85" s="17">
        <v>9500</v>
      </c>
      <c r="D85" s="17">
        <f t="shared" si="10"/>
        <v>545460</v>
      </c>
      <c r="E85" s="14">
        <f t="shared" si="6"/>
        <v>327600</v>
      </c>
      <c r="F85" s="14">
        <f t="shared" si="7"/>
        <v>327600</v>
      </c>
      <c r="G85" s="18">
        <f t="shared" si="8"/>
        <v>-1065169</v>
      </c>
      <c r="H85" s="14">
        <f>SUM(H86:H87)</f>
        <v>485489</v>
      </c>
      <c r="I85" s="45">
        <f>SUM(I86:I87)</f>
        <v>294492</v>
      </c>
      <c r="J85" s="45">
        <f>SUM(J86:J87)</f>
        <v>294492</v>
      </c>
      <c r="K85" s="46">
        <f>SUM(K86:K87)</f>
        <v>35128</v>
      </c>
      <c r="L85" s="683">
        <f t="shared" si="9"/>
        <v>0.11928337611887589</v>
      </c>
      <c r="M85" s="45">
        <f>SUM(M86:M87)</f>
        <v>50471</v>
      </c>
      <c r="N85" s="45">
        <f>SUM(N86:N87)</f>
        <v>33108</v>
      </c>
      <c r="O85" s="45">
        <f>SUM(O86:O87)</f>
        <v>33108</v>
      </c>
      <c r="P85" s="41">
        <f>SUM(P86:P87)</f>
        <v>-1100297</v>
      </c>
      <c r="Q85" s="685">
        <f>SUM(P85/N85)</f>
        <v>-33.233568925939352</v>
      </c>
    </row>
    <row r="86" spans="1:17" ht="17.100000000000001" customHeight="1">
      <c r="A86" s="6">
        <v>52</v>
      </c>
      <c r="B86" s="43" t="s">
        <v>102</v>
      </c>
      <c r="C86" s="25">
        <v>9501</v>
      </c>
      <c r="D86" s="17">
        <f t="shared" si="10"/>
        <v>873061</v>
      </c>
      <c r="E86" s="14">
        <f t="shared" si="6"/>
        <v>327600</v>
      </c>
      <c r="F86" s="14">
        <f t="shared" si="7"/>
        <v>327600</v>
      </c>
      <c r="G86" s="18">
        <f t="shared" si="8"/>
        <v>327600</v>
      </c>
      <c r="H86" s="14">
        <v>779981</v>
      </c>
      <c r="I86" s="26">
        <v>294492</v>
      </c>
      <c r="J86" s="26">
        <v>294492</v>
      </c>
      <c r="K86" s="44">
        <v>294492</v>
      </c>
      <c r="L86" s="683">
        <f t="shared" si="9"/>
        <v>1</v>
      </c>
      <c r="M86" s="15">
        <v>83579</v>
      </c>
      <c r="N86" s="50">
        <v>33108</v>
      </c>
      <c r="O86" s="50">
        <v>33108</v>
      </c>
      <c r="P86" s="37">
        <v>33108</v>
      </c>
      <c r="Q86" s="685">
        <f>SUM(P86/N86)</f>
        <v>1</v>
      </c>
    </row>
    <row r="87" spans="1:17" ht="27" customHeight="1" thickBot="1">
      <c r="A87" s="529">
        <v>53</v>
      </c>
      <c r="B87" s="487" t="s">
        <v>103</v>
      </c>
      <c r="C87" s="488" t="s">
        <v>104</v>
      </c>
      <c r="D87" s="489">
        <f t="shared" si="10"/>
        <v>-327600</v>
      </c>
      <c r="E87" s="490">
        <f t="shared" si="6"/>
        <v>0</v>
      </c>
      <c r="F87" s="14">
        <f t="shared" si="7"/>
        <v>0</v>
      </c>
      <c r="G87" s="491">
        <f t="shared" si="8"/>
        <v>-1392769</v>
      </c>
      <c r="H87" s="490">
        <v>-294492</v>
      </c>
      <c r="I87" s="492">
        <v>0</v>
      </c>
      <c r="J87" s="492"/>
      <c r="K87" s="493">
        <v>-259364</v>
      </c>
      <c r="L87" s="494"/>
      <c r="M87" s="495">
        <v>-33108</v>
      </c>
      <c r="N87" s="496"/>
      <c r="O87" s="496"/>
      <c r="P87" s="497">
        <v>-1133405</v>
      </c>
      <c r="Q87" s="685"/>
    </row>
    <row r="88" spans="1:17" ht="27.75" customHeight="1" thickBot="1">
      <c r="A88" s="541" t="s">
        <v>124</v>
      </c>
      <c r="B88" s="542"/>
      <c r="C88" s="498"/>
      <c r="D88" s="499">
        <f t="shared" si="10"/>
        <v>572415</v>
      </c>
      <c r="E88" s="500">
        <f t="shared" si="6"/>
        <v>279264</v>
      </c>
      <c r="F88" s="81">
        <f t="shared" si="7"/>
        <v>279264</v>
      </c>
      <c r="G88" s="501">
        <f t="shared" si="8"/>
        <v>-1360428</v>
      </c>
      <c r="H88" s="502">
        <f t="shared" ref="H88:P88" si="11">SUM(H77,H81,H83,H85)</f>
        <v>514071</v>
      </c>
      <c r="I88" s="502">
        <f t="shared" si="11"/>
        <v>254156</v>
      </c>
      <c r="J88" s="502">
        <f t="shared" si="11"/>
        <v>254156</v>
      </c>
      <c r="K88" s="502">
        <f t="shared" si="11"/>
        <v>35073</v>
      </c>
      <c r="L88" s="89">
        <f t="shared" ref="L88:L89" si="12">SUM(K88/I88)</f>
        <v>0.13799792253576543</v>
      </c>
      <c r="M88" s="502">
        <f t="shared" si="11"/>
        <v>58344</v>
      </c>
      <c r="N88" s="502">
        <f t="shared" si="11"/>
        <v>25108</v>
      </c>
      <c r="O88" s="502">
        <f t="shared" si="11"/>
        <v>25108</v>
      </c>
      <c r="P88" s="502">
        <f t="shared" si="11"/>
        <v>-1395501</v>
      </c>
      <c r="Q88" s="84">
        <f>SUM(P88/N88)</f>
        <v>-55.579934682173011</v>
      </c>
    </row>
    <row r="89" spans="1:17" ht="24" customHeight="1" thickBot="1">
      <c r="A89" s="543" t="s">
        <v>105</v>
      </c>
      <c r="B89" s="544"/>
      <c r="C89" s="80"/>
      <c r="D89" s="503">
        <f t="shared" si="10"/>
        <v>10386476.037990831</v>
      </c>
      <c r="E89" s="504">
        <f t="shared" si="6"/>
        <v>9347059</v>
      </c>
      <c r="F89" s="81">
        <f t="shared" si="7"/>
        <v>12436525</v>
      </c>
      <c r="G89" s="505">
        <f t="shared" si="8"/>
        <v>10602524</v>
      </c>
      <c r="H89" s="83">
        <f>SUM(H49,H68,H75,H77,H81,H83,H85)</f>
        <v>5913058</v>
      </c>
      <c r="I89" s="83">
        <f>SUM(I49,I68,I75,I77,I81,I83,I85)</f>
        <v>5672651</v>
      </c>
      <c r="J89" s="83">
        <f>SUM(J49,J68,J75,J77,J81,J83,J85)</f>
        <v>6163283</v>
      </c>
      <c r="K89" s="83">
        <f>SUM(K49,K51,K59,K81,K83,K85)</f>
        <v>5869952</v>
      </c>
      <c r="L89" s="89">
        <f t="shared" si="12"/>
        <v>1.034781092649627</v>
      </c>
      <c r="M89" s="83">
        <f>SUM(M49,M68,M75,M77,M81,M83,M85)</f>
        <v>4473418.0379908308</v>
      </c>
      <c r="N89" s="83">
        <f>SUM(N49,N68,N75,N77,N81,N83,N85)</f>
        <v>3674408</v>
      </c>
      <c r="O89" s="83">
        <f>SUM(O49,O68,O75,O77,O81,O83,O85)</f>
        <v>6273242</v>
      </c>
      <c r="P89" s="83">
        <f>SUM(P49,P68,P75,P77,P81,P83,P85)</f>
        <v>4732572</v>
      </c>
      <c r="Q89" s="84">
        <f>SUM(P89/N89)</f>
        <v>1.2879821729105749</v>
      </c>
    </row>
    <row r="91" spans="1:17">
      <c r="B91" s="1" t="s">
        <v>672</v>
      </c>
    </row>
    <row r="92" spans="1:17">
      <c r="B92" s="1" t="s">
        <v>675</v>
      </c>
    </row>
  </sheetData>
  <mergeCells count="13">
    <mergeCell ref="B1:Q1"/>
    <mergeCell ref="A88:B88"/>
    <mergeCell ref="A89:B89"/>
    <mergeCell ref="B2:P2"/>
    <mergeCell ref="B3:P3"/>
    <mergeCell ref="B4:Q4"/>
    <mergeCell ref="B5:B7"/>
    <mergeCell ref="C5:C7"/>
    <mergeCell ref="A5:A7"/>
    <mergeCell ref="H6:L6"/>
    <mergeCell ref="D5:G6"/>
    <mergeCell ref="H5:Q5"/>
    <mergeCell ref="M6:Q6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C19" workbookViewId="0">
      <selection activeCell="K66" sqref="K66"/>
    </sheetView>
  </sheetViews>
  <sheetFormatPr defaultRowHeight="12.75"/>
  <cols>
    <col min="1" max="1" width="37.7109375" style="96" customWidth="1"/>
    <col min="2" max="2" width="5.85546875" style="147" customWidth="1"/>
    <col min="3" max="3" width="11.28515625" style="160" bestFit="1" customWidth="1"/>
    <col min="4" max="4" width="13.28515625" style="147" customWidth="1"/>
    <col min="5" max="5" width="11" style="523" bestFit="1" customWidth="1"/>
    <col min="6" max="6" width="11.28515625" style="147" bestFit="1" customWidth="1"/>
    <col min="7" max="7" width="6.42578125" style="147" customWidth="1"/>
    <col min="8" max="8" width="12" style="160" bestFit="1" customWidth="1"/>
    <col min="9" max="9" width="12.28515625" style="522" bestFit="1" customWidth="1"/>
    <col min="10" max="10" width="11.28515625" style="522" bestFit="1" customWidth="1"/>
    <col min="11" max="11" width="12" style="522" customWidth="1"/>
    <col min="12" max="13" width="11.42578125" style="522" bestFit="1" customWidth="1"/>
    <col min="14" max="14" width="11.28515625" style="522" bestFit="1" customWidth="1"/>
    <col min="15" max="15" width="10" style="522" bestFit="1" customWidth="1"/>
    <col min="16" max="16" width="10.42578125" style="522" bestFit="1" customWidth="1"/>
    <col min="17" max="17" width="12" style="96" bestFit="1" customWidth="1"/>
    <col min="18" max="18" width="8.85546875" style="96" customWidth="1"/>
    <col min="19" max="19" width="10" style="96" bestFit="1" customWidth="1"/>
    <col min="20" max="260" width="9.140625" style="96"/>
    <col min="261" max="261" width="37.7109375" style="96" customWidth="1"/>
    <col min="262" max="262" width="5.85546875" style="96" customWidth="1"/>
    <col min="263" max="263" width="12.5703125" style="96" bestFit="1" customWidth="1"/>
    <col min="264" max="264" width="14.28515625" style="96" customWidth="1"/>
    <col min="265" max="265" width="13.28515625" style="96" bestFit="1" customWidth="1"/>
    <col min="266" max="266" width="6.42578125" style="96" customWidth="1"/>
    <col min="267" max="267" width="12.28515625" style="96" bestFit="1" customWidth="1"/>
    <col min="268" max="268" width="12" style="96" bestFit="1" customWidth="1"/>
    <col min="269" max="269" width="11.85546875" style="96" customWidth="1"/>
    <col min="270" max="270" width="12" style="96" bestFit="1" customWidth="1"/>
    <col min="271" max="271" width="10.42578125" style="96" customWidth="1"/>
    <col min="272" max="272" width="10.85546875" style="96" customWidth="1"/>
    <col min="273" max="273" width="12" style="96" bestFit="1" customWidth="1"/>
    <col min="274" max="274" width="8.85546875" style="96" customWidth="1"/>
    <col min="275" max="275" width="10" style="96" bestFit="1" customWidth="1"/>
    <col min="276" max="516" width="9.140625" style="96"/>
    <col min="517" max="517" width="37.7109375" style="96" customWidth="1"/>
    <col min="518" max="518" width="5.85546875" style="96" customWidth="1"/>
    <col min="519" max="519" width="12.5703125" style="96" bestFit="1" customWidth="1"/>
    <col min="520" max="520" width="14.28515625" style="96" customWidth="1"/>
    <col min="521" max="521" width="13.28515625" style="96" bestFit="1" customWidth="1"/>
    <col min="522" max="522" width="6.42578125" style="96" customWidth="1"/>
    <col min="523" max="523" width="12.28515625" style="96" bestFit="1" customWidth="1"/>
    <col min="524" max="524" width="12" style="96" bestFit="1" customWidth="1"/>
    <col min="525" max="525" width="11.85546875" style="96" customWidth="1"/>
    <col min="526" max="526" width="12" style="96" bestFit="1" customWidth="1"/>
    <col min="527" max="527" width="10.42578125" style="96" customWidth="1"/>
    <col min="528" max="528" width="10.85546875" style="96" customWidth="1"/>
    <col min="529" max="529" width="12" style="96" bestFit="1" customWidth="1"/>
    <col min="530" max="530" width="8.85546875" style="96" customWidth="1"/>
    <col min="531" max="531" width="10" style="96" bestFit="1" customWidth="1"/>
    <col min="532" max="772" width="9.140625" style="96"/>
    <col min="773" max="773" width="37.7109375" style="96" customWidth="1"/>
    <col min="774" max="774" width="5.85546875" style="96" customWidth="1"/>
    <col min="775" max="775" width="12.5703125" style="96" bestFit="1" customWidth="1"/>
    <col min="776" max="776" width="14.28515625" style="96" customWidth="1"/>
    <col min="777" max="777" width="13.28515625" style="96" bestFit="1" customWidth="1"/>
    <col min="778" max="778" width="6.42578125" style="96" customWidth="1"/>
    <col min="779" max="779" width="12.28515625" style="96" bestFit="1" customWidth="1"/>
    <col min="780" max="780" width="12" style="96" bestFit="1" customWidth="1"/>
    <col min="781" max="781" width="11.85546875" style="96" customWidth="1"/>
    <col min="782" max="782" width="12" style="96" bestFit="1" customWidth="1"/>
    <col min="783" max="783" width="10.42578125" style="96" customWidth="1"/>
    <col min="784" max="784" width="10.85546875" style="96" customWidth="1"/>
    <col min="785" max="785" width="12" style="96" bestFit="1" customWidth="1"/>
    <col min="786" max="786" width="8.85546875" style="96" customWidth="1"/>
    <col min="787" max="787" width="10" style="96" bestFit="1" customWidth="1"/>
    <col min="788" max="1028" width="9.140625" style="96"/>
    <col min="1029" max="1029" width="37.7109375" style="96" customWidth="1"/>
    <col min="1030" max="1030" width="5.85546875" style="96" customWidth="1"/>
    <col min="1031" max="1031" width="12.5703125" style="96" bestFit="1" customWidth="1"/>
    <col min="1032" max="1032" width="14.28515625" style="96" customWidth="1"/>
    <col min="1033" max="1033" width="13.28515625" style="96" bestFit="1" customWidth="1"/>
    <col min="1034" max="1034" width="6.42578125" style="96" customWidth="1"/>
    <col min="1035" max="1035" width="12.28515625" style="96" bestFit="1" customWidth="1"/>
    <col min="1036" max="1036" width="12" style="96" bestFit="1" customWidth="1"/>
    <col min="1037" max="1037" width="11.85546875" style="96" customWidth="1"/>
    <col min="1038" max="1038" width="12" style="96" bestFit="1" customWidth="1"/>
    <col min="1039" max="1039" width="10.42578125" style="96" customWidth="1"/>
    <col min="1040" max="1040" width="10.85546875" style="96" customWidth="1"/>
    <col min="1041" max="1041" width="12" style="96" bestFit="1" customWidth="1"/>
    <col min="1042" max="1042" width="8.85546875" style="96" customWidth="1"/>
    <col min="1043" max="1043" width="10" style="96" bestFit="1" customWidth="1"/>
    <col min="1044" max="1284" width="9.140625" style="96"/>
    <col min="1285" max="1285" width="37.7109375" style="96" customWidth="1"/>
    <col min="1286" max="1286" width="5.85546875" style="96" customWidth="1"/>
    <col min="1287" max="1287" width="12.5703125" style="96" bestFit="1" customWidth="1"/>
    <col min="1288" max="1288" width="14.28515625" style="96" customWidth="1"/>
    <col min="1289" max="1289" width="13.28515625" style="96" bestFit="1" customWidth="1"/>
    <col min="1290" max="1290" width="6.42578125" style="96" customWidth="1"/>
    <col min="1291" max="1291" width="12.28515625" style="96" bestFit="1" customWidth="1"/>
    <col min="1292" max="1292" width="12" style="96" bestFit="1" customWidth="1"/>
    <col min="1293" max="1293" width="11.85546875" style="96" customWidth="1"/>
    <col min="1294" max="1294" width="12" style="96" bestFit="1" customWidth="1"/>
    <col min="1295" max="1295" width="10.42578125" style="96" customWidth="1"/>
    <col min="1296" max="1296" width="10.85546875" style="96" customWidth="1"/>
    <col min="1297" max="1297" width="12" style="96" bestFit="1" customWidth="1"/>
    <col min="1298" max="1298" width="8.85546875" style="96" customWidth="1"/>
    <col min="1299" max="1299" width="10" style="96" bestFit="1" customWidth="1"/>
    <col min="1300" max="1540" width="9.140625" style="96"/>
    <col min="1541" max="1541" width="37.7109375" style="96" customWidth="1"/>
    <col min="1542" max="1542" width="5.85546875" style="96" customWidth="1"/>
    <col min="1543" max="1543" width="12.5703125" style="96" bestFit="1" customWidth="1"/>
    <col min="1544" max="1544" width="14.28515625" style="96" customWidth="1"/>
    <col min="1545" max="1545" width="13.28515625" style="96" bestFit="1" customWidth="1"/>
    <col min="1546" max="1546" width="6.42578125" style="96" customWidth="1"/>
    <col min="1547" max="1547" width="12.28515625" style="96" bestFit="1" customWidth="1"/>
    <col min="1548" max="1548" width="12" style="96" bestFit="1" customWidth="1"/>
    <col min="1549" max="1549" width="11.85546875" style="96" customWidth="1"/>
    <col min="1550" max="1550" width="12" style="96" bestFit="1" customWidth="1"/>
    <col min="1551" max="1551" width="10.42578125" style="96" customWidth="1"/>
    <col min="1552" max="1552" width="10.85546875" style="96" customWidth="1"/>
    <col min="1553" max="1553" width="12" style="96" bestFit="1" customWidth="1"/>
    <col min="1554" max="1554" width="8.85546875" style="96" customWidth="1"/>
    <col min="1555" max="1555" width="10" style="96" bestFit="1" customWidth="1"/>
    <col min="1556" max="1796" width="9.140625" style="96"/>
    <col min="1797" max="1797" width="37.7109375" style="96" customWidth="1"/>
    <col min="1798" max="1798" width="5.85546875" style="96" customWidth="1"/>
    <col min="1799" max="1799" width="12.5703125" style="96" bestFit="1" customWidth="1"/>
    <col min="1800" max="1800" width="14.28515625" style="96" customWidth="1"/>
    <col min="1801" max="1801" width="13.28515625" style="96" bestFit="1" customWidth="1"/>
    <col min="1802" max="1802" width="6.42578125" style="96" customWidth="1"/>
    <col min="1803" max="1803" width="12.28515625" style="96" bestFit="1" customWidth="1"/>
    <col min="1804" max="1804" width="12" style="96" bestFit="1" customWidth="1"/>
    <col min="1805" max="1805" width="11.85546875" style="96" customWidth="1"/>
    <col min="1806" max="1806" width="12" style="96" bestFit="1" customWidth="1"/>
    <col min="1807" max="1807" width="10.42578125" style="96" customWidth="1"/>
    <col min="1808" max="1808" width="10.85546875" style="96" customWidth="1"/>
    <col min="1809" max="1809" width="12" style="96" bestFit="1" customWidth="1"/>
    <col min="1810" max="1810" width="8.85546875" style="96" customWidth="1"/>
    <col min="1811" max="1811" width="10" style="96" bestFit="1" customWidth="1"/>
    <col min="1812" max="2052" width="9.140625" style="96"/>
    <col min="2053" max="2053" width="37.7109375" style="96" customWidth="1"/>
    <col min="2054" max="2054" width="5.85546875" style="96" customWidth="1"/>
    <col min="2055" max="2055" width="12.5703125" style="96" bestFit="1" customWidth="1"/>
    <col min="2056" max="2056" width="14.28515625" style="96" customWidth="1"/>
    <col min="2057" max="2057" width="13.28515625" style="96" bestFit="1" customWidth="1"/>
    <col min="2058" max="2058" width="6.42578125" style="96" customWidth="1"/>
    <col min="2059" max="2059" width="12.28515625" style="96" bestFit="1" customWidth="1"/>
    <col min="2060" max="2060" width="12" style="96" bestFit="1" customWidth="1"/>
    <col min="2061" max="2061" width="11.85546875" style="96" customWidth="1"/>
    <col min="2062" max="2062" width="12" style="96" bestFit="1" customWidth="1"/>
    <col min="2063" max="2063" width="10.42578125" style="96" customWidth="1"/>
    <col min="2064" max="2064" width="10.85546875" style="96" customWidth="1"/>
    <col min="2065" max="2065" width="12" style="96" bestFit="1" customWidth="1"/>
    <col min="2066" max="2066" width="8.85546875" style="96" customWidth="1"/>
    <col min="2067" max="2067" width="10" style="96" bestFit="1" customWidth="1"/>
    <col min="2068" max="2308" width="9.140625" style="96"/>
    <col min="2309" max="2309" width="37.7109375" style="96" customWidth="1"/>
    <col min="2310" max="2310" width="5.85546875" style="96" customWidth="1"/>
    <col min="2311" max="2311" width="12.5703125" style="96" bestFit="1" customWidth="1"/>
    <col min="2312" max="2312" width="14.28515625" style="96" customWidth="1"/>
    <col min="2313" max="2313" width="13.28515625" style="96" bestFit="1" customWidth="1"/>
    <col min="2314" max="2314" width="6.42578125" style="96" customWidth="1"/>
    <col min="2315" max="2315" width="12.28515625" style="96" bestFit="1" customWidth="1"/>
    <col min="2316" max="2316" width="12" style="96" bestFit="1" customWidth="1"/>
    <col min="2317" max="2317" width="11.85546875" style="96" customWidth="1"/>
    <col min="2318" max="2318" width="12" style="96" bestFit="1" customWidth="1"/>
    <col min="2319" max="2319" width="10.42578125" style="96" customWidth="1"/>
    <col min="2320" max="2320" width="10.85546875" style="96" customWidth="1"/>
    <col min="2321" max="2321" width="12" style="96" bestFit="1" customWidth="1"/>
    <col min="2322" max="2322" width="8.85546875" style="96" customWidth="1"/>
    <col min="2323" max="2323" width="10" style="96" bestFit="1" customWidth="1"/>
    <col min="2324" max="2564" width="9.140625" style="96"/>
    <col min="2565" max="2565" width="37.7109375" style="96" customWidth="1"/>
    <col min="2566" max="2566" width="5.85546875" style="96" customWidth="1"/>
    <col min="2567" max="2567" width="12.5703125" style="96" bestFit="1" customWidth="1"/>
    <col min="2568" max="2568" width="14.28515625" style="96" customWidth="1"/>
    <col min="2569" max="2569" width="13.28515625" style="96" bestFit="1" customWidth="1"/>
    <col min="2570" max="2570" width="6.42578125" style="96" customWidth="1"/>
    <col min="2571" max="2571" width="12.28515625" style="96" bestFit="1" customWidth="1"/>
    <col min="2572" max="2572" width="12" style="96" bestFit="1" customWidth="1"/>
    <col min="2573" max="2573" width="11.85546875" style="96" customWidth="1"/>
    <col min="2574" max="2574" width="12" style="96" bestFit="1" customWidth="1"/>
    <col min="2575" max="2575" width="10.42578125" style="96" customWidth="1"/>
    <col min="2576" max="2576" width="10.85546875" style="96" customWidth="1"/>
    <col min="2577" max="2577" width="12" style="96" bestFit="1" customWidth="1"/>
    <col min="2578" max="2578" width="8.85546875" style="96" customWidth="1"/>
    <col min="2579" max="2579" width="10" style="96" bestFit="1" customWidth="1"/>
    <col min="2580" max="2820" width="9.140625" style="96"/>
    <col min="2821" max="2821" width="37.7109375" style="96" customWidth="1"/>
    <col min="2822" max="2822" width="5.85546875" style="96" customWidth="1"/>
    <col min="2823" max="2823" width="12.5703125" style="96" bestFit="1" customWidth="1"/>
    <col min="2824" max="2824" width="14.28515625" style="96" customWidth="1"/>
    <col min="2825" max="2825" width="13.28515625" style="96" bestFit="1" customWidth="1"/>
    <col min="2826" max="2826" width="6.42578125" style="96" customWidth="1"/>
    <col min="2827" max="2827" width="12.28515625" style="96" bestFit="1" customWidth="1"/>
    <col min="2828" max="2828" width="12" style="96" bestFit="1" customWidth="1"/>
    <col min="2829" max="2829" width="11.85546875" style="96" customWidth="1"/>
    <col min="2830" max="2830" width="12" style="96" bestFit="1" customWidth="1"/>
    <col min="2831" max="2831" width="10.42578125" style="96" customWidth="1"/>
    <col min="2832" max="2832" width="10.85546875" style="96" customWidth="1"/>
    <col min="2833" max="2833" width="12" style="96" bestFit="1" customWidth="1"/>
    <col min="2834" max="2834" width="8.85546875" style="96" customWidth="1"/>
    <col min="2835" max="2835" width="10" style="96" bestFit="1" customWidth="1"/>
    <col min="2836" max="3076" width="9.140625" style="96"/>
    <col min="3077" max="3077" width="37.7109375" style="96" customWidth="1"/>
    <col min="3078" max="3078" width="5.85546875" style="96" customWidth="1"/>
    <col min="3079" max="3079" width="12.5703125" style="96" bestFit="1" customWidth="1"/>
    <col min="3080" max="3080" width="14.28515625" style="96" customWidth="1"/>
    <col min="3081" max="3081" width="13.28515625" style="96" bestFit="1" customWidth="1"/>
    <col min="3082" max="3082" width="6.42578125" style="96" customWidth="1"/>
    <col min="3083" max="3083" width="12.28515625" style="96" bestFit="1" customWidth="1"/>
    <col min="3084" max="3084" width="12" style="96" bestFit="1" customWidth="1"/>
    <col min="3085" max="3085" width="11.85546875" style="96" customWidth="1"/>
    <col min="3086" max="3086" width="12" style="96" bestFit="1" customWidth="1"/>
    <col min="3087" max="3087" width="10.42578125" style="96" customWidth="1"/>
    <col min="3088" max="3088" width="10.85546875" style="96" customWidth="1"/>
    <col min="3089" max="3089" width="12" style="96" bestFit="1" customWidth="1"/>
    <col min="3090" max="3090" width="8.85546875" style="96" customWidth="1"/>
    <col min="3091" max="3091" width="10" style="96" bestFit="1" customWidth="1"/>
    <col min="3092" max="3332" width="9.140625" style="96"/>
    <col min="3333" max="3333" width="37.7109375" style="96" customWidth="1"/>
    <col min="3334" max="3334" width="5.85546875" style="96" customWidth="1"/>
    <col min="3335" max="3335" width="12.5703125" style="96" bestFit="1" customWidth="1"/>
    <col min="3336" max="3336" width="14.28515625" style="96" customWidth="1"/>
    <col min="3337" max="3337" width="13.28515625" style="96" bestFit="1" customWidth="1"/>
    <col min="3338" max="3338" width="6.42578125" style="96" customWidth="1"/>
    <col min="3339" max="3339" width="12.28515625" style="96" bestFit="1" customWidth="1"/>
    <col min="3340" max="3340" width="12" style="96" bestFit="1" customWidth="1"/>
    <col min="3341" max="3341" width="11.85546875" style="96" customWidth="1"/>
    <col min="3342" max="3342" width="12" style="96" bestFit="1" customWidth="1"/>
    <col min="3343" max="3343" width="10.42578125" style="96" customWidth="1"/>
    <col min="3344" max="3344" width="10.85546875" style="96" customWidth="1"/>
    <col min="3345" max="3345" width="12" style="96" bestFit="1" customWidth="1"/>
    <col min="3346" max="3346" width="8.85546875" style="96" customWidth="1"/>
    <col min="3347" max="3347" width="10" style="96" bestFit="1" customWidth="1"/>
    <col min="3348" max="3588" width="9.140625" style="96"/>
    <col min="3589" max="3589" width="37.7109375" style="96" customWidth="1"/>
    <col min="3590" max="3590" width="5.85546875" style="96" customWidth="1"/>
    <col min="3591" max="3591" width="12.5703125" style="96" bestFit="1" customWidth="1"/>
    <col min="3592" max="3592" width="14.28515625" style="96" customWidth="1"/>
    <col min="3593" max="3593" width="13.28515625" style="96" bestFit="1" customWidth="1"/>
    <col min="3594" max="3594" width="6.42578125" style="96" customWidth="1"/>
    <col min="3595" max="3595" width="12.28515625" style="96" bestFit="1" customWidth="1"/>
    <col min="3596" max="3596" width="12" style="96" bestFit="1" customWidth="1"/>
    <col min="3597" max="3597" width="11.85546875" style="96" customWidth="1"/>
    <col min="3598" max="3598" width="12" style="96" bestFit="1" customWidth="1"/>
    <col min="3599" max="3599" width="10.42578125" style="96" customWidth="1"/>
    <col min="3600" max="3600" width="10.85546875" style="96" customWidth="1"/>
    <col min="3601" max="3601" width="12" style="96" bestFit="1" customWidth="1"/>
    <col min="3602" max="3602" width="8.85546875" style="96" customWidth="1"/>
    <col min="3603" max="3603" width="10" style="96" bestFit="1" customWidth="1"/>
    <col min="3604" max="3844" width="9.140625" style="96"/>
    <col min="3845" max="3845" width="37.7109375" style="96" customWidth="1"/>
    <col min="3846" max="3846" width="5.85546875" style="96" customWidth="1"/>
    <col min="3847" max="3847" width="12.5703125" style="96" bestFit="1" customWidth="1"/>
    <col min="3848" max="3848" width="14.28515625" style="96" customWidth="1"/>
    <col min="3849" max="3849" width="13.28515625" style="96" bestFit="1" customWidth="1"/>
    <col min="3850" max="3850" width="6.42578125" style="96" customWidth="1"/>
    <col min="3851" max="3851" width="12.28515625" style="96" bestFit="1" customWidth="1"/>
    <col min="3852" max="3852" width="12" style="96" bestFit="1" customWidth="1"/>
    <col min="3853" max="3853" width="11.85546875" style="96" customWidth="1"/>
    <col min="3854" max="3854" width="12" style="96" bestFit="1" customWidth="1"/>
    <col min="3855" max="3855" width="10.42578125" style="96" customWidth="1"/>
    <col min="3856" max="3856" width="10.85546875" style="96" customWidth="1"/>
    <col min="3857" max="3857" width="12" style="96" bestFit="1" customWidth="1"/>
    <col min="3858" max="3858" width="8.85546875" style="96" customWidth="1"/>
    <col min="3859" max="3859" width="10" style="96" bestFit="1" customWidth="1"/>
    <col min="3860" max="4100" width="9.140625" style="96"/>
    <col min="4101" max="4101" width="37.7109375" style="96" customWidth="1"/>
    <col min="4102" max="4102" width="5.85546875" style="96" customWidth="1"/>
    <col min="4103" max="4103" width="12.5703125" style="96" bestFit="1" customWidth="1"/>
    <col min="4104" max="4104" width="14.28515625" style="96" customWidth="1"/>
    <col min="4105" max="4105" width="13.28515625" style="96" bestFit="1" customWidth="1"/>
    <col min="4106" max="4106" width="6.42578125" style="96" customWidth="1"/>
    <col min="4107" max="4107" width="12.28515625" style="96" bestFit="1" customWidth="1"/>
    <col min="4108" max="4108" width="12" style="96" bestFit="1" customWidth="1"/>
    <col min="4109" max="4109" width="11.85546875" style="96" customWidth="1"/>
    <col min="4110" max="4110" width="12" style="96" bestFit="1" customWidth="1"/>
    <col min="4111" max="4111" width="10.42578125" style="96" customWidth="1"/>
    <col min="4112" max="4112" width="10.85546875" style="96" customWidth="1"/>
    <col min="4113" max="4113" width="12" style="96" bestFit="1" customWidth="1"/>
    <col min="4114" max="4114" width="8.85546875" style="96" customWidth="1"/>
    <col min="4115" max="4115" width="10" style="96" bestFit="1" customWidth="1"/>
    <col min="4116" max="4356" width="9.140625" style="96"/>
    <col min="4357" max="4357" width="37.7109375" style="96" customWidth="1"/>
    <col min="4358" max="4358" width="5.85546875" style="96" customWidth="1"/>
    <col min="4359" max="4359" width="12.5703125" style="96" bestFit="1" customWidth="1"/>
    <col min="4360" max="4360" width="14.28515625" style="96" customWidth="1"/>
    <col min="4361" max="4361" width="13.28515625" style="96" bestFit="1" customWidth="1"/>
    <col min="4362" max="4362" width="6.42578125" style="96" customWidth="1"/>
    <col min="4363" max="4363" width="12.28515625" style="96" bestFit="1" customWidth="1"/>
    <col min="4364" max="4364" width="12" style="96" bestFit="1" customWidth="1"/>
    <col min="4365" max="4365" width="11.85546875" style="96" customWidth="1"/>
    <col min="4366" max="4366" width="12" style="96" bestFit="1" customWidth="1"/>
    <col min="4367" max="4367" width="10.42578125" style="96" customWidth="1"/>
    <col min="4368" max="4368" width="10.85546875" style="96" customWidth="1"/>
    <col min="4369" max="4369" width="12" style="96" bestFit="1" customWidth="1"/>
    <col min="4370" max="4370" width="8.85546875" style="96" customWidth="1"/>
    <col min="4371" max="4371" width="10" style="96" bestFit="1" customWidth="1"/>
    <col min="4372" max="4612" width="9.140625" style="96"/>
    <col min="4613" max="4613" width="37.7109375" style="96" customWidth="1"/>
    <col min="4614" max="4614" width="5.85546875" style="96" customWidth="1"/>
    <col min="4615" max="4615" width="12.5703125" style="96" bestFit="1" customWidth="1"/>
    <col min="4616" max="4616" width="14.28515625" style="96" customWidth="1"/>
    <col min="4617" max="4617" width="13.28515625" style="96" bestFit="1" customWidth="1"/>
    <col min="4618" max="4618" width="6.42578125" style="96" customWidth="1"/>
    <col min="4619" max="4619" width="12.28515625" style="96" bestFit="1" customWidth="1"/>
    <col min="4620" max="4620" width="12" style="96" bestFit="1" customWidth="1"/>
    <col min="4621" max="4621" width="11.85546875" style="96" customWidth="1"/>
    <col min="4622" max="4622" width="12" style="96" bestFit="1" customWidth="1"/>
    <col min="4623" max="4623" width="10.42578125" style="96" customWidth="1"/>
    <col min="4624" max="4624" width="10.85546875" style="96" customWidth="1"/>
    <col min="4625" max="4625" width="12" style="96" bestFit="1" customWidth="1"/>
    <col min="4626" max="4626" width="8.85546875" style="96" customWidth="1"/>
    <col min="4627" max="4627" width="10" style="96" bestFit="1" customWidth="1"/>
    <col min="4628" max="4868" width="9.140625" style="96"/>
    <col min="4869" max="4869" width="37.7109375" style="96" customWidth="1"/>
    <col min="4870" max="4870" width="5.85546875" style="96" customWidth="1"/>
    <col min="4871" max="4871" width="12.5703125" style="96" bestFit="1" customWidth="1"/>
    <col min="4872" max="4872" width="14.28515625" style="96" customWidth="1"/>
    <col min="4873" max="4873" width="13.28515625" style="96" bestFit="1" customWidth="1"/>
    <col min="4874" max="4874" width="6.42578125" style="96" customWidth="1"/>
    <col min="4875" max="4875" width="12.28515625" style="96" bestFit="1" customWidth="1"/>
    <col min="4876" max="4876" width="12" style="96" bestFit="1" customWidth="1"/>
    <col min="4877" max="4877" width="11.85546875" style="96" customWidth="1"/>
    <col min="4878" max="4878" width="12" style="96" bestFit="1" customWidth="1"/>
    <col min="4879" max="4879" width="10.42578125" style="96" customWidth="1"/>
    <col min="4880" max="4880" width="10.85546875" style="96" customWidth="1"/>
    <col min="4881" max="4881" width="12" style="96" bestFit="1" customWidth="1"/>
    <col min="4882" max="4882" width="8.85546875" style="96" customWidth="1"/>
    <col min="4883" max="4883" width="10" style="96" bestFit="1" customWidth="1"/>
    <col min="4884" max="5124" width="9.140625" style="96"/>
    <col min="5125" max="5125" width="37.7109375" style="96" customWidth="1"/>
    <col min="5126" max="5126" width="5.85546875" style="96" customWidth="1"/>
    <col min="5127" max="5127" width="12.5703125" style="96" bestFit="1" customWidth="1"/>
    <col min="5128" max="5128" width="14.28515625" style="96" customWidth="1"/>
    <col min="5129" max="5129" width="13.28515625" style="96" bestFit="1" customWidth="1"/>
    <col min="5130" max="5130" width="6.42578125" style="96" customWidth="1"/>
    <col min="5131" max="5131" width="12.28515625" style="96" bestFit="1" customWidth="1"/>
    <col min="5132" max="5132" width="12" style="96" bestFit="1" customWidth="1"/>
    <col min="5133" max="5133" width="11.85546875" style="96" customWidth="1"/>
    <col min="5134" max="5134" width="12" style="96" bestFit="1" customWidth="1"/>
    <col min="5135" max="5135" width="10.42578125" style="96" customWidth="1"/>
    <col min="5136" max="5136" width="10.85546875" style="96" customWidth="1"/>
    <col min="5137" max="5137" width="12" style="96" bestFit="1" customWidth="1"/>
    <col min="5138" max="5138" width="8.85546875" style="96" customWidth="1"/>
    <col min="5139" max="5139" width="10" style="96" bestFit="1" customWidth="1"/>
    <col min="5140" max="5380" width="9.140625" style="96"/>
    <col min="5381" max="5381" width="37.7109375" style="96" customWidth="1"/>
    <col min="5382" max="5382" width="5.85546875" style="96" customWidth="1"/>
    <col min="5383" max="5383" width="12.5703125" style="96" bestFit="1" customWidth="1"/>
    <col min="5384" max="5384" width="14.28515625" style="96" customWidth="1"/>
    <col min="5385" max="5385" width="13.28515625" style="96" bestFit="1" customWidth="1"/>
    <col min="5386" max="5386" width="6.42578125" style="96" customWidth="1"/>
    <col min="5387" max="5387" width="12.28515625" style="96" bestFit="1" customWidth="1"/>
    <col min="5388" max="5388" width="12" style="96" bestFit="1" customWidth="1"/>
    <col min="5389" max="5389" width="11.85546875" style="96" customWidth="1"/>
    <col min="5390" max="5390" width="12" style="96" bestFit="1" customWidth="1"/>
    <col min="5391" max="5391" width="10.42578125" style="96" customWidth="1"/>
    <col min="5392" max="5392" width="10.85546875" style="96" customWidth="1"/>
    <col min="5393" max="5393" width="12" style="96" bestFit="1" customWidth="1"/>
    <col min="5394" max="5394" width="8.85546875" style="96" customWidth="1"/>
    <col min="5395" max="5395" width="10" style="96" bestFit="1" customWidth="1"/>
    <col min="5396" max="5636" width="9.140625" style="96"/>
    <col min="5637" max="5637" width="37.7109375" style="96" customWidth="1"/>
    <col min="5638" max="5638" width="5.85546875" style="96" customWidth="1"/>
    <col min="5639" max="5639" width="12.5703125" style="96" bestFit="1" customWidth="1"/>
    <col min="5640" max="5640" width="14.28515625" style="96" customWidth="1"/>
    <col min="5641" max="5641" width="13.28515625" style="96" bestFit="1" customWidth="1"/>
    <col min="5642" max="5642" width="6.42578125" style="96" customWidth="1"/>
    <col min="5643" max="5643" width="12.28515625" style="96" bestFit="1" customWidth="1"/>
    <col min="5644" max="5644" width="12" style="96" bestFit="1" customWidth="1"/>
    <col min="5645" max="5645" width="11.85546875" style="96" customWidth="1"/>
    <col min="5646" max="5646" width="12" style="96" bestFit="1" customWidth="1"/>
    <col min="5647" max="5647" width="10.42578125" style="96" customWidth="1"/>
    <col min="5648" max="5648" width="10.85546875" style="96" customWidth="1"/>
    <col min="5649" max="5649" width="12" style="96" bestFit="1" customWidth="1"/>
    <col min="5650" max="5650" width="8.85546875" style="96" customWidth="1"/>
    <col min="5651" max="5651" width="10" style="96" bestFit="1" customWidth="1"/>
    <col min="5652" max="5892" width="9.140625" style="96"/>
    <col min="5893" max="5893" width="37.7109375" style="96" customWidth="1"/>
    <col min="5894" max="5894" width="5.85546875" style="96" customWidth="1"/>
    <col min="5895" max="5895" width="12.5703125" style="96" bestFit="1" customWidth="1"/>
    <col min="5896" max="5896" width="14.28515625" style="96" customWidth="1"/>
    <col min="5897" max="5897" width="13.28515625" style="96" bestFit="1" customWidth="1"/>
    <col min="5898" max="5898" width="6.42578125" style="96" customWidth="1"/>
    <col min="5899" max="5899" width="12.28515625" style="96" bestFit="1" customWidth="1"/>
    <col min="5900" max="5900" width="12" style="96" bestFit="1" customWidth="1"/>
    <col min="5901" max="5901" width="11.85546875" style="96" customWidth="1"/>
    <col min="5902" max="5902" width="12" style="96" bestFit="1" customWidth="1"/>
    <col min="5903" max="5903" width="10.42578125" style="96" customWidth="1"/>
    <col min="5904" max="5904" width="10.85546875" style="96" customWidth="1"/>
    <col min="5905" max="5905" width="12" style="96" bestFit="1" customWidth="1"/>
    <col min="5906" max="5906" width="8.85546875" style="96" customWidth="1"/>
    <col min="5907" max="5907" width="10" style="96" bestFit="1" customWidth="1"/>
    <col min="5908" max="6148" width="9.140625" style="96"/>
    <col min="6149" max="6149" width="37.7109375" style="96" customWidth="1"/>
    <col min="6150" max="6150" width="5.85546875" style="96" customWidth="1"/>
    <col min="6151" max="6151" width="12.5703125" style="96" bestFit="1" customWidth="1"/>
    <col min="6152" max="6152" width="14.28515625" style="96" customWidth="1"/>
    <col min="6153" max="6153" width="13.28515625" style="96" bestFit="1" customWidth="1"/>
    <col min="6154" max="6154" width="6.42578125" style="96" customWidth="1"/>
    <col min="6155" max="6155" width="12.28515625" style="96" bestFit="1" customWidth="1"/>
    <col min="6156" max="6156" width="12" style="96" bestFit="1" customWidth="1"/>
    <col min="6157" max="6157" width="11.85546875" style="96" customWidth="1"/>
    <col min="6158" max="6158" width="12" style="96" bestFit="1" customWidth="1"/>
    <col min="6159" max="6159" width="10.42578125" style="96" customWidth="1"/>
    <col min="6160" max="6160" width="10.85546875" style="96" customWidth="1"/>
    <col min="6161" max="6161" width="12" style="96" bestFit="1" customWidth="1"/>
    <col min="6162" max="6162" width="8.85546875" style="96" customWidth="1"/>
    <col min="6163" max="6163" width="10" style="96" bestFit="1" customWidth="1"/>
    <col min="6164" max="6404" width="9.140625" style="96"/>
    <col min="6405" max="6405" width="37.7109375" style="96" customWidth="1"/>
    <col min="6406" max="6406" width="5.85546875" style="96" customWidth="1"/>
    <col min="6407" max="6407" width="12.5703125" style="96" bestFit="1" customWidth="1"/>
    <col min="6408" max="6408" width="14.28515625" style="96" customWidth="1"/>
    <col min="6409" max="6409" width="13.28515625" style="96" bestFit="1" customWidth="1"/>
    <col min="6410" max="6410" width="6.42578125" style="96" customWidth="1"/>
    <col min="6411" max="6411" width="12.28515625" style="96" bestFit="1" customWidth="1"/>
    <col min="6412" max="6412" width="12" style="96" bestFit="1" customWidth="1"/>
    <col min="6413" max="6413" width="11.85546875" style="96" customWidth="1"/>
    <col min="6414" max="6414" width="12" style="96" bestFit="1" customWidth="1"/>
    <col min="6415" max="6415" width="10.42578125" style="96" customWidth="1"/>
    <col min="6416" max="6416" width="10.85546875" style="96" customWidth="1"/>
    <col min="6417" max="6417" width="12" style="96" bestFit="1" customWidth="1"/>
    <col min="6418" max="6418" width="8.85546875" style="96" customWidth="1"/>
    <col min="6419" max="6419" width="10" style="96" bestFit="1" customWidth="1"/>
    <col min="6420" max="6660" width="9.140625" style="96"/>
    <col min="6661" max="6661" width="37.7109375" style="96" customWidth="1"/>
    <col min="6662" max="6662" width="5.85546875" style="96" customWidth="1"/>
    <col min="6663" max="6663" width="12.5703125" style="96" bestFit="1" customWidth="1"/>
    <col min="6664" max="6664" width="14.28515625" style="96" customWidth="1"/>
    <col min="6665" max="6665" width="13.28515625" style="96" bestFit="1" customWidth="1"/>
    <col min="6666" max="6666" width="6.42578125" style="96" customWidth="1"/>
    <col min="6667" max="6667" width="12.28515625" style="96" bestFit="1" customWidth="1"/>
    <col min="6668" max="6668" width="12" style="96" bestFit="1" customWidth="1"/>
    <col min="6669" max="6669" width="11.85546875" style="96" customWidth="1"/>
    <col min="6670" max="6670" width="12" style="96" bestFit="1" customWidth="1"/>
    <col min="6671" max="6671" width="10.42578125" style="96" customWidth="1"/>
    <col min="6672" max="6672" width="10.85546875" style="96" customWidth="1"/>
    <col min="6673" max="6673" width="12" style="96" bestFit="1" customWidth="1"/>
    <col min="6674" max="6674" width="8.85546875" style="96" customWidth="1"/>
    <col min="6675" max="6675" width="10" style="96" bestFit="1" customWidth="1"/>
    <col min="6676" max="6916" width="9.140625" style="96"/>
    <col min="6917" max="6917" width="37.7109375" style="96" customWidth="1"/>
    <col min="6918" max="6918" width="5.85546875" style="96" customWidth="1"/>
    <col min="6919" max="6919" width="12.5703125" style="96" bestFit="1" customWidth="1"/>
    <col min="6920" max="6920" width="14.28515625" style="96" customWidth="1"/>
    <col min="6921" max="6921" width="13.28515625" style="96" bestFit="1" customWidth="1"/>
    <col min="6922" max="6922" width="6.42578125" style="96" customWidth="1"/>
    <col min="6923" max="6923" width="12.28515625" style="96" bestFit="1" customWidth="1"/>
    <col min="6924" max="6924" width="12" style="96" bestFit="1" customWidth="1"/>
    <col min="6925" max="6925" width="11.85546875" style="96" customWidth="1"/>
    <col min="6926" max="6926" width="12" style="96" bestFit="1" customWidth="1"/>
    <col min="6927" max="6927" width="10.42578125" style="96" customWidth="1"/>
    <col min="6928" max="6928" width="10.85546875" style="96" customWidth="1"/>
    <col min="6929" max="6929" width="12" style="96" bestFit="1" customWidth="1"/>
    <col min="6930" max="6930" width="8.85546875" style="96" customWidth="1"/>
    <col min="6931" max="6931" width="10" style="96" bestFit="1" customWidth="1"/>
    <col min="6932" max="7172" width="9.140625" style="96"/>
    <col min="7173" max="7173" width="37.7109375" style="96" customWidth="1"/>
    <col min="7174" max="7174" width="5.85546875" style="96" customWidth="1"/>
    <col min="7175" max="7175" width="12.5703125" style="96" bestFit="1" customWidth="1"/>
    <col min="7176" max="7176" width="14.28515625" style="96" customWidth="1"/>
    <col min="7177" max="7177" width="13.28515625" style="96" bestFit="1" customWidth="1"/>
    <col min="7178" max="7178" width="6.42578125" style="96" customWidth="1"/>
    <col min="7179" max="7179" width="12.28515625" style="96" bestFit="1" customWidth="1"/>
    <col min="7180" max="7180" width="12" style="96" bestFit="1" customWidth="1"/>
    <col min="7181" max="7181" width="11.85546875" style="96" customWidth="1"/>
    <col min="7182" max="7182" width="12" style="96" bestFit="1" customWidth="1"/>
    <col min="7183" max="7183" width="10.42578125" style="96" customWidth="1"/>
    <col min="7184" max="7184" width="10.85546875" style="96" customWidth="1"/>
    <col min="7185" max="7185" width="12" style="96" bestFit="1" customWidth="1"/>
    <col min="7186" max="7186" width="8.85546875" style="96" customWidth="1"/>
    <col min="7187" max="7187" width="10" style="96" bestFit="1" customWidth="1"/>
    <col min="7188" max="7428" width="9.140625" style="96"/>
    <col min="7429" max="7429" width="37.7109375" style="96" customWidth="1"/>
    <col min="7430" max="7430" width="5.85546875" style="96" customWidth="1"/>
    <col min="7431" max="7431" width="12.5703125" style="96" bestFit="1" customWidth="1"/>
    <col min="7432" max="7432" width="14.28515625" style="96" customWidth="1"/>
    <col min="7433" max="7433" width="13.28515625" style="96" bestFit="1" customWidth="1"/>
    <col min="7434" max="7434" width="6.42578125" style="96" customWidth="1"/>
    <col min="7435" max="7435" width="12.28515625" style="96" bestFit="1" customWidth="1"/>
    <col min="7436" max="7436" width="12" style="96" bestFit="1" customWidth="1"/>
    <col min="7437" max="7437" width="11.85546875" style="96" customWidth="1"/>
    <col min="7438" max="7438" width="12" style="96" bestFit="1" customWidth="1"/>
    <col min="7439" max="7439" width="10.42578125" style="96" customWidth="1"/>
    <col min="7440" max="7440" width="10.85546875" style="96" customWidth="1"/>
    <col min="7441" max="7441" width="12" style="96" bestFit="1" customWidth="1"/>
    <col min="7442" max="7442" width="8.85546875" style="96" customWidth="1"/>
    <col min="7443" max="7443" width="10" style="96" bestFit="1" customWidth="1"/>
    <col min="7444" max="7684" width="9.140625" style="96"/>
    <col min="7685" max="7685" width="37.7109375" style="96" customWidth="1"/>
    <col min="7686" max="7686" width="5.85546875" style="96" customWidth="1"/>
    <col min="7687" max="7687" width="12.5703125" style="96" bestFit="1" customWidth="1"/>
    <col min="7688" max="7688" width="14.28515625" style="96" customWidth="1"/>
    <col min="7689" max="7689" width="13.28515625" style="96" bestFit="1" customWidth="1"/>
    <col min="7690" max="7690" width="6.42578125" style="96" customWidth="1"/>
    <col min="7691" max="7691" width="12.28515625" style="96" bestFit="1" customWidth="1"/>
    <col min="7692" max="7692" width="12" style="96" bestFit="1" customWidth="1"/>
    <col min="7693" max="7693" width="11.85546875" style="96" customWidth="1"/>
    <col min="7694" max="7694" width="12" style="96" bestFit="1" customWidth="1"/>
    <col min="7695" max="7695" width="10.42578125" style="96" customWidth="1"/>
    <col min="7696" max="7696" width="10.85546875" style="96" customWidth="1"/>
    <col min="7697" max="7697" width="12" style="96" bestFit="1" customWidth="1"/>
    <col min="7698" max="7698" width="8.85546875" style="96" customWidth="1"/>
    <col min="7699" max="7699" width="10" style="96" bestFit="1" customWidth="1"/>
    <col min="7700" max="7940" width="9.140625" style="96"/>
    <col min="7941" max="7941" width="37.7109375" style="96" customWidth="1"/>
    <col min="7942" max="7942" width="5.85546875" style="96" customWidth="1"/>
    <col min="7943" max="7943" width="12.5703125" style="96" bestFit="1" customWidth="1"/>
    <col min="7944" max="7944" width="14.28515625" style="96" customWidth="1"/>
    <col min="7945" max="7945" width="13.28515625" style="96" bestFit="1" customWidth="1"/>
    <col min="7946" max="7946" width="6.42578125" style="96" customWidth="1"/>
    <col min="7947" max="7947" width="12.28515625" style="96" bestFit="1" customWidth="1"/>
    <col min="7948" max="7948" width="12" style="96" bestFit="1" customWidth="1"/>
    <col min="7949" max="7949" width="11.85546875" style="96" customWidth="1"/>
    <col min="7950" max="7950" width="12" style="96" bestFit="1" customWidth="1"/>
    <col min="7951" max="7951" width="10.42578125" style="96" customWidth="1"/>
    <col min="7952" max="7952" width="10.85546875" style="96" customWidth="1"/>
    <col min="7953" max="7953" width="12" style="96" bestFit="1" customWidth="1"/>
    <col min="7954" max="7954" width="8.85546875" style="96" customWidth="1"/>
    <col min="7955" max="7955" width="10" style="96" bestFit="1" customWidth="1"/>
    <col min="7956" max="8196" width="9.140625" style="96"/>
    <col min="8197" max="8197" width="37.7109375" style="96" customWidth="1"/>
    <col min="8198" max="8198" width="5.85546875" style="96" customWidth="1"/>
    <col min="8199" max="8199" width="12.5703125" style="96" bestFit="1" customWidth="1"/>
    <col min="8200" max="8200" width="14.28515625" style="96" customWidth="1"/>
    <col min="8201" max="8201" width="13.28515625" style="96" bestFit="1" customWidth="1"/>
    <col min="8202" max="8202" width="6.42578125" style="96" customWidth="1"/>
    <col min="8203" max="8203" width="12.28515625" style="96" bestFit="1" customWidth="1"/>
    <col min="8204" max="8204" width="12" style="96" bestFit="1" customWidth="1"/>
    <col min="8205" max="8205" width="11.85546875" style="96" customWidth="1"/>
    <col min="8206" max="8206" width="12" style="96" bestFit="1" customWidth="1"/>
    <col min="8207" max="8207" width="10.42578125" style="96" customWidth="1"/>
    <col min="8208" max="8208" width="10.85546875" style="96" customWidth="1"/>
    <col min="8209" max="8209" width="12" style="96" bestFit="1" customWidth="1"/>
    <col min="8210" max="8210" width="8.85546875" style="96" customWidth="1"/>
    <col min="8211" max="8211" width="10" style="96" bestFit="1" customWidth="1"/>
    <col min="8212" max="8452" width="9.140625" style="96"/>
    <col min="8453" max="8453" width="37.7109375" style="96" customWidth="1"/>
    <col min="8454" max="8454" width="5.85546875" style="96" customWidth="1"/>
    <col min="8455" max="8455" width="12.5703125" style="96" bestFit="1" customWidth="1"/>
    <col min="8456" max="8456" width="14.28515625" style="96" customWidth="1"/>
    <col min="8457" max="8457" width="13.28515625" style="96" bestFit="1" customWidth="1"/>
    <col min="8458" max="8458" width="6.42578125" style="96" customWidth="1"/>
    <col min="8459" max="8459" width="12.28515625" style="96" bestFit="1" customWidth="1"/>
    <col min="8460" max="8460" width="12" style="96" bestFit="1" customWidth="1"/>
    <col min="8461" max="8461" width="11.85546875" style="96" customWidth="1"/>
    <col min="8462" max="8462" width="12" style="96" bestFit="1" customWidth="1"/>
    <col min="8463" max="8463" width="10.42578125" style="96" customWidth="1"/>
    <col min="8464" max="8464" width="10.85546875" style="96" customWidth="1"/>
    <col min="8465" max="8465" width="12" style="96" bestFit="1" customWidth="1"/>
    <col min="8466" max="8466" width="8.85546875" style="96" customWidth="1"/>
    <col min="8467" max="8467" width="10" style="96" bestFit="1" customWidth="1"/>
    <col min="8468" max="8708" width="9.140625" style="96"/>
    <col min="8709" max="8709" width="37.7109375" style="96" customWidth="1"/>
    <col min="8710" max="8710" width="5.85546875" style="96" customWidth="1"/>
    <col min="8711" max="8711" width="12.5703125" style="96" bestFit="1" customWidth="1"/>
    <col min="8712" max="8712" width="14.28515625" style="96" customWidth="1"/>
    <col min="8713" max="8713" width="13.28515625" style="96" bestFit="1" customWidth="1"/>
    <col min="8714" max="8714" width="6.42578125" style="96" customWidth="1"/>
    <col min="8715" max="8715" width="12.28515625" style="96" bestFit="1" customWidth="1"/>
    <col min="8716" max="8716" width="12" style="96" bestFit="1" customWidth="1"/>
    <col min="8717" max="8717" width="11.85546875" style="96" customWidth="1"/>
    <col min="8718" max="8718" width="12" style="96" bestFit="1" customWidth="1"/>
    <col min="8719" max="8719" width="10.42578125" style="96" customWidth="1"/>
    <col min="8720" max="8720" width="10.85546875" style="96" customWidth="1"/>
    <col min="8721" max="8721" width="12" style="96" bestFit="1" customWidth="1"/>
    <col min="8722" max="8722" width="8.85546875" style="96" customWidth="1"/>
    <col min="8723" max="8723" width="10" style="96" bestFit="1" customWidth="1"/>
    <col min="8724" max="8964" width="9.140625" style="96"/>
    <col min="8965" max="8965" width="37.7109375" style="96" customWidth="1"/>
    <col min="8966" max="8966" width="5.85546875" style="96" customWidth="1"/>
    <col min="8967" max="8967" width="12.5703125" style="96" bestFit="1" customWidth="1"/>
    <col min="8968" max="8968" width="14.28515625" style="96" customWidth="1"/>
    <col min="8969" max="8969" width="13.28515625" style="96" bestFit="1" customWidth="1"/>
    <col min="8970" max="8970" width="6.42578125" style="96" customWidth="1"/>
    <col min="8971" max="8971" width="12.28515625" style="96" bestFit="1" customWidth="1"/>
    <col min="8972" max="8972" width="12" style="96" bestFit="1" customWidth="1"/>
    <col min="8973" max="8973" width="11.85546875" style="96" customWidth="1"/>
    <col min="8974" max="8974" width="12" style="96" bestFit="1" customWidth="1"/>
    <col min="8975" max="8975" width="10.42578125" style="96" customWidth="1"/>
    <col min="8976" max="8976" width="10.85546875" style="96" customWidth="1"/>
    <col min="8977" max="8977" width="12" style="96" bestFit="1" customWidth="1"/>
    <col min="8978" max="8978" width="8.85546875" style="96" customWidth="1"/>
    <col min="8979" max="8979" width="10" style="96" bestFit="1" customWidth="1"/>
    <col min="8980" max="9220" width="9.140625" style="96"/>
    <col min="9221" max="9221" width="37.7109375" style="96" customWidth="1"/>
    <col min="9222" max="9222" width="5.85546875" style="96" customWidth="1"/>
    <col min="9223" max="9223" width="12.5703125" style="96" bestFit="1" customWidth="1"/>
    <col min="9224" max="9224" width="14.28515625" style="96" customWidth="1"/>
    <col min="9225" max="9225" width="13.28515625" style="96" bestFit="1" customWidth="1"/>
    <col min="9226" max="9226" width="6.42578125" style="96" customWidth="1"/>
    <col min="9227" max="9227" width="12.28515625" style="96" bestFit="1" customWidth="1"/>
    <col min="9228" max="9228" width="12" style="96" bestFit="1" customWidth="1"/>
    <col min="9229" max="9229" width="11.85546875" style="96" customWidth="1"/>
    <col min="9230" max="9230" width="12" style="96" bestFit="1" customWidth="1"/>
    <col min="9231" max="9231" width="10.42578125" style="96" customWidth="1"/>
    <col min="9232" max="9232" width="10.85546875" style="96" customWidth="1"/>
    <col min="9233" max="9233" width="12" style="96" bestFit="1" customWidth="1"/>
    <col min="9234" max="9234" width="8.85546875" style="96" customWidth="1"/>
    <col min="9235" max="9235" width="10" style="96" bestFit="1" customWidth="1"/>
    <col min="9236" max="9476" width="9.140625" style="96"/>
    <col min="9477" max="9477" width="37.7109375" style="96" customWidth="1"/>
    <col min="9478" max="9478" width="5.85546875" style="96" customWidth="1"/>
    <col min="9479" max="9479" width="12.5703125" style="96" bestFit="1" customWidth="1"/>
    <col min="9480" max="9480" width="14.28515625" style="96" customWidth="1"/>
    <col min="9481" max="9481" width="13.28515625" style="96" bestFit="1" customWidth="1"/>
    <col min="9482" max="9482" width="6.42578125" style="96" customWidth="1"/>
    <col min="9483" max="9483" width="12.28515625" style="96" bestFit="1" customWidth="1"/>
    <col min="9484" max="9484" width="12" style="96" bestFit="1" customWidth="1"/>
    <col min="9485" max="9485" width="11.85546875" style="96" customWidth="1"/>
    <col min="9486" max="9486" width="12" style="96" bestFit="1" customWidth="1"/>
    <col min="9487" max="9487" width="10.42578125" style="96" customWidth="1"/>
    <col min="9488" max="9488" width="10.85546875" style="96" customWidth="1"/>
    <col min="9489" max="9489" width="12" style="96" bestFit="1" customWidth="1"/>
    <col min="9490" max="9490" width="8.85546875" style="96" customWidth="1"/>
    <col min="9491" max="9491" width="10" style="96" bestFit="1" customWidth="1"/>
    <col min="9492" max="9732" width="9.140625" style="96"/>
    <col min="9733" max="9733" width="37.7109375" style="96" customWidth="1"/>
    <col min="9734" max="9734" width="5.85546875" style="96" customWidth="1"/>
    <col min="9735" max="9735" width="12.5703125" style="96" bestFit="1" customWidth="1"/>
    <col min="9736" max="9736" width="14.28515625" style="96" customWidth="1"/>
    <col min="9737" max="9737" width="13.28515625" style="96" bestFit="1" customWidth="1"/>
    <col min="9738" max="9738" width="6.42578125" style="96" customWidth="1"/>
    <col min="9739" max="9739" width="12.28515625" style="96" bestFit="1" customWidth="1"/>
    <col min="9740" max="9740" width="12" style="96" bestFit="1" customWidth="1"/>
    <col min="9741" max="9741" width="11.85546875" style="96" customWidth="1"/>
    <col min="9742" max="9742" width="12" style="96" bestFit="1" customWidth="1"/>
    <col min="9743" max="9743" width="10.42578125" style="96" customWidth="1"/>
    <col min="9744" max="9744" width="10.85546875" style="96" customWidth="1"/>
    <col min="9745" max="9745" width="12" style="96" bestFit="1" customWidth="1"/>
    <col min="9746" max="9746" width="8.85546875" style="96" customWidth="1"/>
    <col min="9747" max="9747" width="10" style="96" bestFit="1" customWidth="1"/>
    <col min="9748" max="9988" width="9.140625" style="96"/>
    <col min="9989" max="9989" width="37.7109375" style="96" customWidth="1"/>
    <col min="9990" max="9990" width="5.85546875" style="96" customWidth="1"/>
    <col min="9991" max="9991" width="12.5703125" style="96" bestFit="1" customWidth="1"/>
    <col min="9992" max="9992" width="14.28515625" style="96" customWidth="1"/>
    <col min="9993" max="9993" width="13.28515625" style="96" bestFit="1" customWidth="1"/>
    <col min="9994" max="9994" width="6.42578125" style="96" customWidth="1"/>
    <col min="9995" max="9995" width="12.28515625" style="96" bestFit="1" customWidth="1"/>
    <col min="9996" max="9996" width="12" style="96" bestFit="1" customWidth="1"/>
    <col min="9997" max="9997" width="11.85546875" style="96" customWidth="1"/>
    <col min="9998" max="9998" width="12" style="96" bestFit="1" customWidth="1"/>
    <col min="9999" max="9999" width="10.42578125" style="96" customWidth="1"/>
    <col min="10000" max="10000" width="10.85546875" style="96" customWidth="1"/>
    <col min="10001" max="10001" width="12" style="96" bestFit="1" customWidth="1"/>
    <col min="10002" max="10002" width="8.85546875" style="96" customWidth="1"/>
    <col min="10003" max="10003" width="10" style="96" bestFit="1" customWidth="1"/>
    <col min="10004" max="10244" width="9.140625" style="96"/>
    <col min="10245" max="10245" width="37.7109375" style="96" customWidth="1"/>
    <col min="10246" max="10246" width="5.85546875" style="96" customWidth="1"/>
    <col min="10247" max="10247" width="12.5703125" style="96" bestFit="1" customWidth="1"/>
    <col min="10248" max="10248" width="14.28515625" style="96" customWidth="1"/>
    <col min="10249" max="10249" width="13.28515625" style="96" bestFit="1" customWidth="1"/>
    <col min="10250" max="10250" width="6.42578125" style="96" customWidth="1"/>
    <col min="10251" max="10251" width="12.28515625" style="96" bestFit="1" customWidth="1"/>
    <col min="10252" max="10252" width="12" style="96" bestFit="1" customWidth="1"/>
    <col min="10253" max="10253" width="11.85546875" style="96" customWidth="1"/>
    <col min="10254" max="10254" width="12" style="96" bestFit="1" customWidth="1"/>
    <col min="10255" max="10255" width="10.42578125" style="96" customWidth="1"/>
    <col min="10256" max="10256" width="10.85546875" style="96" customWidth="1"/>
    <col min="10257" max="10257" width="12" style="96" bestFit="1" customWidth="1"/>
    <col min="10258" max="10258" width="8.85546875" style="96" customWidth="1"/>
    <col min="10259" max="10259" width="10" style="96" bestFit="1" customWidth="1"/>
    <col min="10260" max="10500" width="9.140625" style="96"/>
    <col min="10501" max="10501" width="37.7109375" style="96" customWidth="1"/>
    <col min="10502" max="10502" width="5.85546875" style="96" customWidth="1"/>
    <col min="10503" max="10503" width="12.5703125" style="96" bestFit="1" customWidth="1"/>
    <col min="10504" max="10504" width="14.28515625" style="96" customWidth="1"/>
    <col min="10505" max="10505" width="13.28515625" style="96" bestFit="1" customWidth="1"/>
    <col min="10506" max="10506" width="6.42578125" style="96" customWidth="1"/>
    <col min="10507" max="10507" width="12.28515625" style="96" bestFit="1" customWidth="1"/>
    <col min="10508" max="10508" width="12" style="96" bestFit="1" customWidth="1"/>
    <col min="10509" max="10509" width="11.85546875" style="96" customWidth="1"/>
    <col min="10510" max="10510" width="12" style="96" bestFit="1" customWidth="1"/>
    <col min="10511" max="10511" width="10.42578125" style="96" customWidth="1"/>
    <col min="10512" max="10512" width="10.85546875" style="96" customWidth="1"/>
    <col min="10513" max="10513" width="12" style="96" bestFit="1" customWidth="1"/>
    <col min="10514" max="10514" width="8.85546875" style="96" customWidth="1"/>
    <col min="10515" max="10515" width="10" style="96" bestFit="1" customWidth="1"/>
    <col min="10516" max="10756" width="9.140625" style="96"/>
    <col min="10757" max="10757" width="37.7109375" style="96" customWidth="1"/>
    <col min="10758" max="10758" width="5.85546875" style="96" customWidth="1"/>
    <col min="10759" max="10759" width="12.5703125" style="96" bestFit="1" customWidth="1"/>
    <col min="10760" max="10760" width="14.28515625" style="96" customWidth="1"/>
    <col min="10761" max="10761" width="13.28515625" style="96" bestFit="1" customWidth="1"/>
    <col min="10762" max="10762" width="6.42578125" style="96" customWidth="1"/>
    <col min="10763" max="10763" width="12.28515625" style="96" bestFit="1" customWidth="1"/>
    <col min="10764" max="10764" width="12" style="96" bestFit="1" customWidth="1"/>
    <col min="10765" max="10765" width="11.85546875" style="96" customWidth="1"/>
    <col min="10766" max="10766" width="12" style="96" bestFit="1" customWidth="1"/>
    <col min="10767" max="10767" width="10.42578125" style="96" customWidth="1"/>
    <col min="10768" max="10768" width="10.85546875" style="96" customWidth="1"/>
    <col min="10769" max="10769" width="12" style="96" bestFit="1" customWidth="1"/>
    <col min="10770" max="10770" width="8.85546875" style="96" customWidth="1"/>
    <col min="10771" max="10771" width="10" style="96" bestFit="1" customWidth="1"/>
    <col min="10772" max="11012" width="9.140625" style="96"/>
    <col min="11013" max="11013" width="37.7109375" style="96" customWidth="1"/>
    <col min="11014" max="11014" width="5.85546875" style="96" customWidth="1"/>
    <col min="11015" max="11015" width="12.5703125" style="96" bestFit="1" customWidth="1"/>
    <col min="11016" max="11016" width="14.28515625" style="96" customWidth="1"/>
    <col min="11017" max="11017" width="13.28515625" style="96" bestFit="1" customWidth="1"/>
    <col min="11018" max="11018" width="6.42578125" style="96" customWidth="1"/>
    <col min="11019" max="11019" width="12.28515625" style="96" bestFit="1" customWidth="1"/>
    <col min="11020" max="11020" width="12" style="96" bestFit="1" customWidth="1"/>
    <col min="11021" max="11021" width="11.85546875" style="96" customWidth="1"/>
    <col min="11022" max="11022" width="12" style="96" bestFit="1" customWidth="1"/>
    <col min="11023" max="11023" width="10.42578125" style="96" customWidth="1"/>
    <col min="11024" max="11024" width="10.85546875" style="96" customWidth="1"/>
    <col min="11025" max="11025" width="12" style="96" bestFit="1" customWidth="1"/>
    <col min="11026" max="11026" width="8.85546875" style="96" customWidth="1"/>
    <col min="11027" max="11027" width="10" style="96" bestFit="1" customWidth="1"/>
    <col min="11028" max="11268" width="9.140625" style="96"/>
    <col min="11269" max="11269" width="37.7109375" style="96" customWidth="1"/>
    <col min="11270" max="11270" width="5.85546875" style="96" customWidth="1"/>
    <col min="11271" max="11271" width="12.5703125" style="96" bestFit="1" customWidth="1"/>
    <col min="11272" max="11272" width="14.28515625" style="96" customWidth="1"/>
    <col min="11273" max="11273" width="13.28515625" style="96" bestFit="1" customWidth="1"/>
    <col min="11274" max="11274" width="6.42578125" style="96" customWidth="1"/>
    <col min="11275" max="11275" width="12.28515625" style="96" bestFit="1" customWidth="1"/>
    <col min="11276" max="11276" width="12" style="96" bestFit="1" customWidth="1"/>
    <col min="11277" max="11277" width="11.85546875" style="96" customWidth="1"/>
    <col min="11278" max="11278" width="12" style="96" bestFit="1" customWidth="1"/>
    <col min="11279" max="11279" width="10.42578125" style="96" customWidth="1"/>
    <col min="11280" max="11280" width="10.85546875" style="96" customWidth="1"/>
    <col min="11281" max="11281" width="12" style="96" bestFit="1" customWidth="1"/>
    <col min="11282" max="11282" width="8.85546875" style="96" customWidth="1"/>
    <col min="11283" max="11283" width="10" style="96" bestFit="1" customWidth="1"/>
    <col min="11284" max="11524" width="9.140625" style="96"/>
    <col min="11525" max="11525" width="37.7109375" style="96" customWidth="1"/>
    <col min="11526" max="11526" width="5.85546875" style="96" customWidth="1"/>
    <col min="11527" max="11527" width="12.5703125" style="96" bestFit="1" customWidth="1"/>
    <col min="11528" max="11528" width="14.28515625" style="96" customWidth="1"/>
    <col min="11529" max="11529" width="13.28515625" style="96" bestFit="1" customWidth="1"/>
    <col min="11530" max="11530" width="6.42578125" style="96" customWidth="1"/>
    <col min="11531" max="11531" width="12.28515625" style="96" bestFit="1" customWidth="1"/>
    <col min="11532" max="11532" width="12" style="96" bestFit="1" customWidth="1"/>
    <col min="11533" max="11533" width="11.85546875" style="96" customWidth="1"/>
    <col min="11534" max="11534" width="12" style="96" bestFit="1" customWidth="1"/>
    <col min="11535" max="11535" width="10.42578125" style="96" customWidth="1"/>
    <col min="11536" max="11536" width="10.85546875" style="96" customWidth="1"/>
    <col min="11537" max="11537" width="12" style="96" bestFit="1" customWidth="1"/>
    <col min="11538" max="11538" width="8.85546875" style="96" customWidth="1"/>
    <col min="11539" max="11539" width="10" style="96" bestFit="1" customWidth="1"/>
    <col min="11540" max="11780" width="9.140625" style="96"/>
    <col min="11781" max="11781" width="37.7109375" style="96" customWidth="1"/>
    <col min="11782" max="11782" width="5.85546875" style="96" customWidth="1"/>
    <col min="11783" max="11783" width="12.5703125" style="96" bestFit="1" customWidth="1"/>
    <col min="11784" max="11784" width="14.28515625" style="96" customWidth="1"/>
    <col min="11785" max="11785" width="13.28515625" style="96" bestFit="1" customWidth="1"/>
    <col min="11786" max="11786" width="6.42578125" style="96" customWidth="1"/>
    <col min="11787" max="11787" width="12.28515625" style="96" bestFit="1" customWidth="1"/>
    <col min="11788" max="11788" width="12" style="96" bestFit="1" customWidth="1"/>
    <col min="11789" max="11789" width="11.85546875" style="96" customWidth="1"/>
    <col min="11790" max="11790" width="12" style="96" bestFit="1" customWidth="1"/>
    <col min="11791" max="11791" width="10.42578125" style="96" customWidth="1"/>
    <col min="11792" max="11792" width="10.85546875" style="96" customWidth="1"/>
    <col min="11793" max="11793" width="12" style="96" bestFit="1" customWidth="1"/>
    <col min="11794" max="11794" width="8.85546875" style="96" customWidth="1"/>
    <col min="11795" max="11795" width="10" style="96" bestFit="1" customWidth="1"/>
    <col min="11796" max="12036" width="9.140625" style="96"/>
    <col min="12037" max="12037" width="37.7109375" style="96" customWidth="1"/>
    <col min="12038" max="12038" width="5.85546875" style="96" customWidth="1"/>
    <col min="12039" max="12039" width="12.5703125" style="96" bestFit="1" customWidth="1"/>
    <col min="12040" max="12040" width="14.28515625" style="96" customWidth="1"/>
    <col min="12041" max="12041" width="13.28515625" style="96" bestFit="1" customWidth="1"/>
    <col min="12042" max="12042" width="6.42578125" style="96" customWidth="1"/>
    <col min="12043" max="12043" width="12.28515625" style="96" bestFit="1" customWidth="1"/>
    <col min="12044" max="12044" width="12" style="96" bestFit="1" customWidth="1"/>
    <col min="12045" max="12045" width="11.85546875" style="96" customWidth="1"/>
    <col min="12046" max="12046" width="12" style="96" bestFit="1" customWidth="1"/>
    <col min="12047" max="12047" width="10.42578125" style="96" customWidth="1"/>
    <col min="12048" max="12048" width="10.85546875" style="96" customWidth="1"/>
    <col min="12049" max="12049" width="12" style="96" bestFit="1" customWidth="1"/>
    <col min="12050" max="12050" width="8.85546875" style="96" customWidth="1"/>
    <col min="12051" max="12051" width="10" style="96" bestFit="1" customWidth="1"/>
    <col min="12052" max="12292" width="9.140625" style="96"/>
    <col min="12293" max="12293" width="37.7109375" style="96" customWidth="1"/>
    <col min="12294" max="12294" width="5.85546875" style="96" customWidth="1"/>
    <col min="12295" max="12295" width="12.5703125" style="96" bestFit="1" customWidth="1"/>
    <col min="12296" max="12296" width="14.28515625" style="96" customWidth="1"/>
    <col min="12297" max="12297" width="13.28515625" style="96" bestFit="1" customWidth="1"/>
    <col min="12298" max="12298" width="6.42578125" style="96" customWidth="1"/>
    <col min="12299" max="12299" width="12.28515625" style="96" bestFit="1" customWidth="1"/>
    <col min="12300" max="12300" width="12" style="96" bestFit="1" customWidth="1"/>
    <col min="12301" max="12301" width="11.85546875" style="96" customWidth="1"/>
    <col min="12302" max="12302" width="12" style="96" bestFit="1" customWidth="1"/>
    <col min="12303" max="12303" width="10.42578125" style="96" customWidth="1"/>
    <col min="12304" max="12304" width="10.85546875" style="96" customWidth="1"/>
    <col min="12305" max="12305" width="12" style="96" bestFit="1" customWidth="1"/>
    <col min="12306" max="12306" width="8.85546875" style="96" customWidth="1"/>
    <col min="12307" max="12307" width="10" style="96" bestFit="1" customWidth="1"/>
    <col min="12308" max="12548" width="9.140625" style="96"/>
    <col min="12549" max="12549" width="37.7109375" style="96" customWidth="1"/>
    <col min="12550" max="12550" width="5.85546875" style="96" customWidth="1"/>
    <col min="12551" max="12551" width="12.5703125" style="96" bestFit="1" customWidth="1"/>
    <col min="12552" max="12552" width="14.28515625" style="96" customWidth="1"/>
    <col min="12553" max="12553" width="13.28515625" style="96" bestFit="1" customWidth="1"/>
    <col min="12554" max="12554" width="6.42578125" style="96" customWidth="1"/>
    <col min="12555" max="12555" width="12.28515625" style="96" bestFit="1" customWidth="1"/>
    <col min="12556" max="12556" width="12" style="96" bestFit="1" customWidth="1"/>
    <col min="12557" max="12557" width="11.85546875" style="96" customWidth="1"/>
    <col min="12558" max="12558" width="12" style="96" bestFit="1" customWidth="1"/>
    <col min="12559" max="12559" width="10.42578125" style="96" customWidth="1"/>
    <col min="12560" max="12560" width="10.85546875" style="96" customWidth="1"/>
    <col min="12561" max="12561" width="12" style="96" bestFit="1" customWidth="1"/>
    <col min="12562" max="12562" width="8.85546875" style="96" customWidth="1"/>
    <col min="12563" max="12563" width="10" style="96" bestFit="1" customWidth="1"/>
    <col min="12564" max="12804" width="9.140625" style="96"/>
    <col min="12805" max="12805" width="37.7109375" style="96" customWidth="1"/>
    <col min="12806" max="12806" width="5.85546875" style="96" customWidth="1"/>
    <col min="12807" max="12807" width="12.5703125" style="96" bestFit="1" customWidth="1"/>
    <col min="12808" max="12808" width="14.28515625" style="96" customWidth="1"/>
    <col min="12809" max="12809" width="13.28515625" style="96" bestFit="1" customWidth="1"/>
    <col min="12810" max="12810" width="6.42578125" style="96" customWidth="1"/>
    <col min="12811" max="12811" width="12.28515625" style="96" bestFit="1" customWidth="1"/>
    <col min="12812" max="12812" width="12" style="96" bestFit="1" customWidth="1"/>
    <col min="12813" max="12813" width="11.85546875" style="96" customWidth="1"/>
    <col min="12814" max="12814" width="12" style="96" bestFit="1" customWidth="1"/>
    <col min="12815" max="12815" width="10.42578125" style="96" customWidth="1"/>
    <col min="12816" max="12816" width="10.85546875" style="96" customWidth="1"/>
    <col min="12817" max="12817" width="12" style="96" bestFit="1" customWidth="1"/>
    <col min="12818" max="12818" width="8.85546875" style="96" customWidth="1"/>
    <col min="12819" max="12819" width="10" style="96" bestFit="1" customWidth="1"/>
    <col min="12820" max="13060" width="9.140625" style="96"/>
    <col min="13061" max="13061" width="37.7109375" style="96" customWidth="1"/>
    <col min="13062" max="13062" width="5.85546875" style="96" customWidth="1"/>
    <col min="13063" max="13063" width="12.5703125" style="96" bestFit="1" customWidth="1"/>
    <col min="13064" max="13064" width="14.28515625" style="96" customWidth="1"/>
    <col min="13065" max="13065" width="13.28515625" style="96" bestFit="1" customWidth="1"/>
    <col min="13066" max="13066" width="6.42578125" style="96" customWidth="1"/>
    <col min="13067" max="13067" width="12.28515625" style="96" bestFit="1" customWidth="1"/>
    <col min="13068" max="13068" width="12" style="96" bestFit="1" customWidth="1"/>
    <col min="13069" max="13069" width="11.85546875" style="96" customWidth="1"/>
    <col min="13070" max="13070" width="12" style="96" bestFit="1" customWidth="1"/>
    <col min="13071" max="13071" width="10.42578125" style="96" customWidth="1"/>
    <col min="13072" max="13072" width="10.85546875" style="96" customWidth="1"/>
    <col min="13073" max="13073" width="12" style="96" bestFit="1" customWidth="1"/>
    <col min="13074" max="13074" width="8.85546875" style="96" customWidth="1"/>
    <col min="13075" max="13075" width="10" style="96" bestFit="1" customWidth="1"/>
    <col min="13076" max="13316" width="9.140625" style="96"/>
    <col min="13317" max="13317" width="37.7109375" style="96" customWidth="1"/>
    <col min="13318" max="13318" width="5.85546875" style="96" customWidth="1"/>
    <col min="13319" max="13319" width="12.5703125" style="96" bestFit="1" customWidth="1"/>
    <col min="13320" max="13320" width="14.28515625" style="96" customWidth="1"/>
    <col min="13321" max="13321" width="13.28515625" style="96" bestFit="1" customWidth="1"/>
    <col min="13322" max="13322" width="6.42578125" style="96" customWidth="1"/>
    <col min="13323" max="13323" width="12.28515625" style="96" bestFit="1" customWidth="1"/>
    <col min="13324" max="13324" width="12" style="96" bestFit="1" customWidth="1"/>
    <col min="13325" max="13325" width="11.85546875" style="96" customWidth="1"/>
    <col min="13326" max="13326" width="12" style="96" bestFit="1" customWidth="1"/>
    <col min="13327" max="13327" width="10.42578125" style="96" customWidth="1"/>
    <col min="13328" max="13328" width="10.85546875" style="96" customWidth="1"/>
    <col min="13329" max="13329" width="12" style="96" bestFit="1" customWidth="1"/>
    <col min="13330" max="13330" width="8.85546875" style="96" customWidth="1"/>
    <col min="13331" max="13331" width="10" style="96" bestFit="1" customWidth="1"/>
    <col min="13332" max="13572" width="9.140625" style="96"/>
    <col min="13573" max="13573" width="37.7109375" style="96" customWidth="1"/>
    <col min="13574" max="13574" width="5.85546875" style="96" customWidth="1"/>
    <col min="13575" max="13575" width="12.5703125" style="96" bestFit="1" customWidth="1"/>
    <col min="13576" max="13576" width="14.28515625" style="96" customWidth="1"/>
    <col min="13577" max="13577" width="13.28515625" style="96" bestFit="1" customWidth="1"/>
    <col min="13578" max="13578" width="6.42578125" style="96" customWidth="1"/>
    <col min="13579" max="13579" width="12.28515625" style="96" bestFit="1" customWidth="1"/>
    <col min="13580" max="13580" width="12" style="96" bestFit="1" customWidth="1"/>
    <col min="13581" max="13581" width="11.85546875" style="96" customWidth="1"/>
    <col min="13582" max="13582" width="12" style="96" bestFit="1" customWidth="1"/>
    <col min="13583" max="13583" width="10.42578125" style="96" customWidth="1"/>
    <col min="13584" max="13584" width="10.85546875" style="96" customWidth="1"/>
    <col min="13585" max="13585" width="12" style="96" bestFit="1" customWidth="1"/>
    <col min="13586" max="13586" width="8.85546875" style="96" customWidth="1"/>
    <col min="13587" max="13587" width="10" style="96" bestFit="1" customWidth="1"/>
    <col min="13588" max="13828" width="9.140625" style="96"/>
    <col min="13829" max="13829" width="37.7109375" style="96" customWidth="1"/>
    <col min="13830" max="13830" width="5.85546875" style="96" customWidth="1"/>
    <col min="13831" max="13831" width="12.5703125" style="96" bestFit="1" customWidth="1"/>
    <col min="13832" max="13832" width="14.28515625" style="96" customWidth="1"/>
    <col min="13833" max="13833" width="13.28515625" style="96" bestFit="1" customWidth="1"/>
    <col min="13834" max="13834" width="6.42578125" style="96" customWidth="1"/>
    <col min="13835" max="13835" width="12.28515625" style="96" bestFit="1" customWidth="1"/>
    <col min="13836" max="13836" width="12" style="96" bestFit="1" customWidth="1"/>
    <col min="13837" max="13837" width="11.85546875" style="96" customWidth="1"/>
    <col min="13838" max="13838" width="12" style="96" bestFit="1" customWidth="1"/>
    <col min="13839" max="13839" width="10.42578125" style="96" customWidth="1"/>
    <col min="13840" max="13840" width="10.85546875" style="96" customWidth="1"/>
    <col min="13841" max="13841" width="12" style="96" bestFit="1" customWidth="1"/>
    <col min="13842" max="13842" width="8.85546875" style="96" customWidth="1"/>
    <col min="13843" max="13843" width="10" style="96" bestFit="1" customWidth="1"/>
    <col min="13844" max="14084" width="9.140625" style="96"/>
    <col min="14085" max="14085" width="37.7109375" style="96" customWidth="1"/>
    <col min="14086" max="14086" width="5.85546875" style="96" customWidth="1"/>
    <col min="14087" max="14087" width="12.5703125" style="96" bestFit="1" customWidth="1"/>
    <col min="14088" max="14088" width="14.28515625" style="96" customWidth="1"/>
    <col min="14089" max="14089" width="13.28515625" style="96" bestFit="1" customWidth="1"/>
    <col min="14090" max="14090" width="6.42578125" style="96" customWidth="1"/>
    <col min="14091" max="14091" width="12.28515625" style="96" bestFit="1" customWidth="1"/>
    <col min="14092" max="14092" width="12" style="96" bestFit="1" customWidth="1"/>
    <col min="14093" max="14093" width="11.85546875" style="96" customWidth="1"/>
    <col min="14094" max="14094" width="12" style="96" bestFit="1" customWidth="1"/>
    <col min="14095" max="14095" width="10.42578125" style="96" customWidth="1"/>
    <col min="14096" max="14096" width="10.85546875" style="96" customWidth="1"/>
    <col min="14097" max="14097" width="12" style="96" bestFit="1" customWidth="1"/>
    <col min="14098" max="14098" width="8.85546875" style="96" customWidth="1"/>
    <col min="14099" max="14099" width="10" style="96" bestFit="1" customWidth="1"/>
    <col min="14100" max="14340" width="9.140625" style="96"/>
    <col min="14341" max="14341" width="37.7109375" style="96" customWidth="1"/>
    <col min="14342" max="14342" width="5.85546875" style="96" customWidth="1"/>
    <col min="14343" max="14343" width="12.5703125" style="96" bestFit="1" customWidth="1"/>
    <col min="14344" max="14344" width="14.28515625" style="96" customWidth="1"/>
    <col min="14345" max="14345" width="13.28515625" style="96" bestFit="1" customWidth="1"/>
    <col min="14346" max="14346" width="6.42578125" style="96" customWidth="1"/>
    <col min="14347" max="14347" width="12.28515625" style="96" bestFit="1" customWidth="1"/>
    <col min="14348" max="14348" width="12" style="96" bestFit="1" customWidth="1"/>
    <col min="14349" max="14349" width="11.85546875" style="96" customWidth="1"/>
    <col min="14350" max="14350" width="12" style="96" bestFit="1" customWidth="1"/>
    <col min="14351" max="14351" width="10.42578125" style="96" customWidth="1"/>
    <col min="14352" max="14352" width="10.85546875" style="96" customWidth="1"/>
    <col min="14353" max="14353" width="12" style="96" bestFit="1" customWidth="1"/>
    <col min="14354" max="14354" width="8.85546875" style="96" customWidth="1"/>
    <col min="14355" max="14355" width="10" style="96" bestFit="1" customWidth="1"/>
    <col min="14356" max="14596" width="9.140625" style="96"/>
    <col min="14597" max="14597" width="37.7109375" style="96" customWidth="1"/>
    <col min="14598" max="14598" width="5.85546875" style="96" customWidth="1"/>
    <col min="14599" max="14599" width="12.5703125" style="96" bestFit="1" customWidth="1"/>
    <col min="14600" max="14600" width="14.28515625" style="96" customWidth="1"/>
    <col min="14601" max="14601" width="13.28515625" style="96" bestFit="1" customWidth="1"/>
    <col min="14602" max="14602" width="6.42578125" style="96" customWidth="1"/>
    <col min="14603" max="14603" width="12.28515625" style="96" bestFit="1" customWidth="1"/>
    <col min="14604" max="14604" width="12" style="96" bestFit="1" customWidth="1"/>
    <col min="14605" max="14605" width="11.85546875" style="96" customWidth="1"/>
    <col min="14606" max="14606" width="12" style="96" bestFit="1" customWidth="1"/>
    <col min="14607" max="14607" width="10.42578125" style="96" customWidth="1"/>
    <col min="14608" max="14608" width="10.85546875" style="96" customWidth="1"/>
    <col min="14609" max="14609" width="12" style="96" bestFit="1" customWidth="1"/>
    <col min="14610" max="14610" width="8.85546875" style="96" customWidth="1"/>
    <col min="14611" max="14611" width="10" style="96" bestFit="1" customWidth="1"/>
    <col min="14612" max="14852" width="9.140625" style="96"/>
    <col min="14853" max="14853" width="37.7109375" style="96" customWidth="1"/>
    <col min="14854" max="14854" width="5.85546875" style="96" customWidth="1"/>
    <col min="14855" max="14855" width="12.5703125" style="96" bestFit="1" customWidth="1"/>
    <col min="14856" max="14856" width="14.28515625" style="96" customWidth="1"/>
    <col min="14857" max="14857" width="13.28515625" style="96" bestFit="1" customWidth="1"/>
    <col min="14858" max="14858" width="6.42578125" style="96" customWidth="1"/>
    <col min="14859" max="14859" width="12.28515625" style="96" bestFit="1" customWidth="1"/>
    <col min="14860" max="14860" width="12" style="96" bestFit="1" customWidth="1"/>
    <col min="14861" max="14861" width="11.85546875" style="96" customWidth="1"/>
    <col min="14862" max="14862" width="12" style="96" bestFit="1" customWidth="1"/>
    <col min="14863" max="14863" width="10.42578125" style="96" customWidth="1"/>
    <col min="14864" max="14864" width="10.85546875" style="96" customWidth="1"/>
    <col min="14865" max="14865" width="12" style="96" bestFit="1" customWidth="1"/>
    <col min="14866" max="14866" width="8.85546875" style="96" customWidth="1"/>
    <col min="14867" max="14867" width="10" style="96" bestFit="1" customWidth="1"/>
    <col min="14868" max="15108" width="9.140625" style="96"/>
    <col min="15109" max="15109" width="37.7109375" style="96" customWidth="1"/>
    <col min="15110" max="15110" width="5.85546875" style="96" customWidth="1"/>
    <col min="15111" max="15111" width="12.5703125" style="96" bestFit="1" customWidth="1"/>
    <col min="15112" max="15112" width="14.28515625" style="96" customWidth="1"/>
    <col min="15113" max="15113" width="13.28515625" style="96" bestFit="1" customWidth="1"/>
    <col min="15114" max="15114" width="6.42578125" style="96" customWidth="1"/>
    <col min="15115" max="15115" width="12.28515625" style="96" bestFit="1" customWidth="1"/>
    <col min="15116" max="15116" width="12" style="96" bestFit="1" customWidth="1"/>
    <col min="15117" max="15117" width="11.85546875" style="96" customWidth="1"/>
    <col min="15118" max="15118" width="12" style="96" bestFit="1" customWidth="1"/>
    <col min="15119" max="15119" width="10.42578125" style="96" customWidth="1"/>
    <col min="15120" max="15120" width="10.85546875" style="96" customWidth="1"/>
    <col min="15121" max="15121" width="12" style="96" bestFit="1" customWidth="1"/>
    <col min="15122" max="15122" width="8.85546875" style="96" customWidth="1"/>
    <col min="15123" max="15123" width="10" style="96" bestFit="1" customWidth="1"/>
    <col min="15124" max="15364" width="9.140625" style="96"/>
    <col min="15365" max="15365" width="37.7109375" style="96" customWidth="1"/>
    <col min="15366" max="15366" width="5.85546875" style="96" customWidth="1"/>
    <col min="15367" max="15367" width="12.5703125" style="96" bestFit="1" customWidth="1"/>
    <col min="15368" max="15368" width="14.28515625" style="96" customWidth="1"/>
    <col min="15369" max="15369" width="13.28515625" style="96" bestFit="1" customWidth="1"/>
    <col min="15370" max="15370" width="6.42578125" style="96" customWidth="1"/>
    <col min="15371" max="15371" width="12.28515625" style="96" bestFit="1" customWidth="1"/>
    <col min="15372" max="15372" width="12" style="96" bestFit="1" customWidth="1"/>
    <col min="15373" max="15373" width="11.85546875" style="96" customWidth="1"/>
    <col min="15374" max="15374" width="12" style="96" bestFit="1" customWidth="1"/>
    <col min="15375" max="15375" width="10.42578125" style="96" customWidth="1"/>
    <col min="15376" max="15376" width="10.85546875" style="96" customWidth="1"/>
    <col min="15377" max="15377" width="12" style="96" bestFit="1" customWidth="1"/>
    <col min="15378" max="15378" width="8.85546875" style="96" customWidth="1"/>
    <col min="15379" max="15379" width="10" style="96" bestFit="1" customWidth="1"/>
    <col min="15380" max="15620" width="9.140625" style="96"/>
    <col min="15621" max="15621" width="37.7109375" style="96" customWidth="1"/>
    <col min="15622" max="15622" width="5.85546875" style="96" customWidth="1"/>
    <col min="15623" max="15623" width="12.5703125" style="96" bestFit="1" customWidth="1"/>
    <col min="15624" max="15624" width="14.28515625" style="96" customWidth="1"/>
    <col min="15625" max="15625" width="13.28515625" style="96" bestFit="1" customWidth="1"/>
    <col min="15626" max="15626" width="6.42578125" style="96" customWidth="1"/>
    <col min="15627" max="15627" width="12.28515625" style="96" bestFit="1" customWidth="1"/>
    <col min="15628" max="15628" width="12" style="96" bestFit="1" customWidth="1"/>
    <col min="15629" max="15629" width="11.85546875" style="96" customWidth="1"/>
    <col min="15630" max="15630" width="12" style="96" bestFit="1" customWidth="1"/>
    <col min="15631" max="15631" width="10.42578125" style="96" customWidth="1"/>
    <col min="15632" max="15632" width="10.85546875" style="96" customWidth="1"/>
    <col min="15633" max="15633" width="12" style="96" bestFit="1" customWidth="1"/>
    <col min="15634" max="15634" width="8.85546875" style="96" customWidth="1"/>
    <col min="15635" max="15635" width="10" style="96" bestFit="1" customWidth="1"/>
    <col min="15636" max="15876" width="9.140625" style="96"/>
    <col min="15877" max="15877" width="37.7109375" style="96" customWidth="1"/>
    <col min="15878" max="15878" width="5.85546875" style="96" customWidth="1"/>
    <col min="15879" max="15879" width="12.5703125" style="96" bestFit="1" customWidth="1"/>
    <col min="15880" max="15880" width="14.28515625" style="96" customWidth="1"/>
    <col min="15881" max="15881" width="13.28515625" style="96" bestFit="1" customWidth="1"/>
    <col min="15882" max="15882" width="6.42578125" style="96" customWidth="1"/>
    <col min="15883" max="15883" width="12.28515625" style="96" bestFit="1" customWidth="1"/>
    <col min="15884" max="15884" width="12" style="96" bestFit="1" customWidth="1"/>
    <col min="15885" max="15885" width="11.85546875" style="96" customWidth="1"/>
    <col min="15886" max="15886" width="12" style="96" bestFit="1" customWidth="1"/>
    <col min="15887" max="15887" width="10.42578125" style="96" customWidth="1"/>
    <col min="15888" max="15888" width="10.85546875" style="96" customWidth="1"/>
    <col min="15889" max="15889" width="12" style="96" bestFit="1" customWidth="1"/>
    <col min="15890" max="15890" width="8.85546875" style="96" customWidth="1"/>
    <col min="15891" max="15891" width="10" style="96" bestFit="1" customWidth="1"/>
    <col min="15892" max="16132" width="9.140625" style="96"/>
    <col min="16133" max="16133" width="37.7109375" style="96" customWidth="1"/>
    <col min="16134" max="16134" width="5.85546875" style="96" customWidth="1"/>
    <col min="16135" max="16135" width="12.5703125" style="96" bestFit="1" customWidth="1"/>
    <col min="16136" max="16136" width="14.28515625" style="96" customWidth="1"/>
    <col min="16137" max="16137" width="13.28515625" style="96" bestFit="1" customWidth="1"/>
    <col min="16138" max="16138" width="6.42578125" style="96" customWidth="1"/>
    <col min="16139" max="16139" width="12.28515625" style="96" bestFit="1" customWidth="1"/>
    <col min="16140" max="16140" width="12" style="96" bestFit="1" customWidth="1"/>
    <col min="16141" max="16141" width="11.85546875" style="96" customWidth="1"/>
    <col min="16142" max="16142" width="12" style="96" bestFit="1" customWidth="1"/>
    <col min="16143" max="16143" width="10.42578125" style="96" customWidth="1"/>
    <col min="16144" max="16144" width="10.85546875" style="96" customWidth="1"/>
    <col min="16145" max="16145" width="12" style="96" bestFit="1" customWidth="1"/>
    <col min="16146" max="16146" width="8.85546875" style="96" customWidth="1"/>
    <col min="16147" max="16147" width="10" style="96" bestFit="1" customWidth="1"/>
    <col min="16148" max="16384" width="9.140625" style="96"/>
  </cols>
  <sheetData>
    <row r="1" spans="1:19" ht="12.75" customHeight="1">
      <c r="A1" s="95"/>
      <c r="B1" s="95"/>
      <c r="C1" s="510"/>
      <c r="D1" s="511"/>
      <c r="E1" s="511"/>
      <c r="F1" s="511"/>
      <c r="G1" s="511"/>
      <c r="H1" s="510"/>
      <c r="I1" s="512"/>
      <c r="J1" s="512"/>
      <c r="K1" s="512"/>
      <c r="L1" s="512"/>
      <c r="M1" s="512"/>
      <c r="N1" s="512"/>
      <c r="O1" s="568" t="s">
        <v>125</v>
      </c>
      <c r="P1" s="568"/>
      <c r="Q1" s="95"/>
    </row>
    <row r="2" spans="1:19" s="98" customFormat="1" ht="15" customHeight="1">
      <c r="A2" s="569" t="s">
        <v>211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97"/>
      <c r="R2" s="97"/>
      <c r="S2" s="97"/>
    </row>
    <row r="3" spans="1:19" ht="15" customHeight="1" thickBot="1">
      <c r="A3" s="99"/>
      <c r="B3" s="99"/>
      <c r="C3" s="158"/>
      <c r="D3" s="99"/>
      <c r="E3" s="99"/>
      <c r="F3" s="99"/>
      <c r="G3" s="100"/>
      <c r="H3" s="148"/>
      <c r="I3" s="101"/>
      <c r="J3" s="101"/>
      <c r="K3" s="101"/>
      <c r="L3" s="101"/>
      <c r="M3" s="101"/>
      <c r="N3" s="101"/>
      <c r="O3" s="101"/>
      <c r="P3" s="101"/>
      <c r="Q3" s="99"/>
      <c r="R3" s="99"/>
      <c r="S3" s="99"/>
    </row>
    <row r="4" spans="1:19" ht="12.75" customHeight="1">
      <c r="A4" s="570" t="s">
        <v>126</v>
      </c>
      <c r="B4" s="573" t="s">
        <v>0</v>
      </c>
      <c r="C4" s="576" t="s">
        <v>208</v>
      </c>
      <c r="D4" s="577"/>
      <c r="E4" s="577"/>
      <c r="F4" s="578"/>
      <c r="G4" s="507" t="s">
        <v>127</v>
      </c>
      <c r="H4" s="566" t="s">
        <v>1</v>
      </c>
      <c r="I4" s="566"/>
      <c r="J4" s="566"/>
      <c r="K4" s="566"/>
      <c r="L4" s="566"/>
      <c r="M4" s="566"/>
      <c r="N4" s="566"/>
      <c r="O4" s="566"/>
      <c r="P4" s="567"/>
    </row>
    <row r="5" spans="1:19" ht="20.25" customHeight="1">
      <c r="A5" s="571"/>
      <c r="B5" s="574"/>
      <c r="C5" s="579"/>
      <c r="D5" s="580"/>
      <c r="E5" s="580"/>
      <c r="F5" s="581"/>
      <c r="G5" s="102" t="s">
        <v>128</v>
      </c>
      <c r="H5" s="559" t="s">
        <v>2</v>
      </c>
      <c r="I5" s="559"/>
      <c r="J5" s="559"/>
      <c r="K5" s="560" t="s">
        <v>3</v>
      </c>
      <c r="L5" s="561"/>
      <c r="M5" s="562"/>
      <c r="N5" s="563" t="s">
        <v>129</v>
      </c>
      <c r="O5" s="564"/>
      <c r="P5" s="565"/>
    </row>
    <row r="6" spans="1:19" ht="36.75" thickBot="1">
      <c r="A6" s="572"/>
      <c r="B6" s="575"/>
      <c r="C6" s="506" t="s">
        <v>111</v>
      </c>
      <c r="D6" s="103" t="s">
        <v>130</v>
      </c>
      <c r="E6" s="104" t="s">
        <v>131</v>
      </c>
      <c r="F6" s="105" t="s">
        <v>132</v>
      </c>
      <c r="G6" s="104" t="s">
        <v>133</v>
      </c>
      <c r="H6" s="149" t="s">
        <v>111</v>
      </c>
      <c r="I6" s="156" t="s">
        <v>134</v>
      </c>
      <c r="J6" s="157" t="s">
        <v>132</v>
      </c>
      <c r="K6" s="382" t="s">
        <v>111</v>
      </c>
      <c r="L6" s="106" t="s">
        <v>134</v>
      </c>
      <c r="M6" s="107" t="s">
        <v>132</v>
      </c>
      <c r="N6" s="382" t="s">
        <v>111</v>
      </c>
      <c r="O6" s="106" t="s">
        <v>134</v>
      </c>
      <c r="P6" s="107" t="s">
        <v>135</v>
      </c>
    </row>
    <row r="7" spans="1:19">
      <c r="A7" s="108">
        <v>1</v>
      </c>
      <c r="B7" s="109">
        <v>2</v>
      </c>
      <c r="C7" s="159">
        <v>3</v>
      </c>
      <c r="D7" s="109">
        <v>4</v>
      </c>
      <c r="E7" s="109">
        <v>5</v>
      </c>
      <c r="F7" s="110">
        <v>6</v>
      </c>
      <c r="G7" s="111">
        <v>7</v>
      </c>
      <c r="H7" s="150">
        <v>8</v>
      </c>
      <c r="I7" s="112">
        <v>9</v>
      </c>
      <c r="J7" s="113">
        <v>10</v>
      </c>
      <c r="K7" s="113">
        <v>11</v>
      </c>
      <c r="L7" s="112">
        <v>12</v>
      </c>
      <c r="M7" s="113">
        <v>13</v>
      </c>
      <c r="N7" s="113">
        <v>14</v>
      </c>
      <c r="O7" s="112">
        <v>15</v>
      </c>
      <c r="P7" s="113">
        <v>16</v>
      </c>
    </row>
    <row r="8" spans="1:19">
      <c r="A8" s="114" t="s">
        <v>136</v>
      </c>
      <c r="B8" s="115"/>
      <c r="C8" s="152"/>
      <c r="D8" s="115"/>
      <c r="E8" s="513"/>
      <c r="F8" s="514"/>
      <c r="G8" s="118"/>
      <c r="H8" s="151"/>
      <c r="I8" s="515"/>
      <c r="J8" s="515"/>
      <c r="K8" s="515"/>
      <c r="L8" s="515"/>
      <c r="M8" s="515"/>
      <c r="N8" s="515"/>
      <c r="O8" s="515"/>
      <c r="P8" s="515"/>
    </row>
    <row r="9" spans="1:19" s="122" customFormat="1">
      <c r="A9" s="116" t="s">
        <v>137</v>
      </c>
      <c r="B9" s="117">
        <v>100</v>
      </c>
      <c r="C9" s="154">
        <f>SUM(H9,K9,N9)</f>
        <v>3914664</v>
      </c>
      <c r="D9" s="516">
        <v>3828530</v>
      </c>
      <c r="E9" s="516">
        <f>SUM(O9,L9,I9)</f>
        <v>4347638</v>
      </c>
      <c r="F9" s="516">
        <f>SUM(J9,M9,P9)</f>
        <v>4271003</v>
      </c>
      <c r="G9" s="118">
        <f t="shared" ref="G9:G66" si="0">SUM(F9/E9%)</f>
        <v>98.237318746408974</v>
      </c>
      <c r="H9" s="155">
        <v>3180172</v>
      </c>
      <c r="I9" s="119">
        <v>3577417</v>
      </c>
      <c r="J9" s="120">
        <v>3522855</v>
      </c>
      <c r="K9" s="120">
        <v>502762</v>
      </c>
      <c r="L9" s="119">
        <v>513307</v>
      </c>
      <c r="M9" s="120">
        <v>510713</v>
      </c>
      <c r="N9" s="120">
        <v>231730</v>
      </c>
      <c r="O9" s="120">
        <v>256914</v>
      </c>
      <c r="P9" s="120">
        <v>237435</v>
      </c>
      <c r="Q9" s="121"/>
    </row>
    <row r="10" spans="1:19" s="125" customFormat="1">
      <c r="A10" s="123" t="s">
        <v>138</v>
      </c>
      <c r="B10" s="124">
        <v>200</v>
      </c>
      <c r="C10" s="154">
        <f t="shared" ref="C10:C66" si="1">SUM(H10,K10,N10)</f>
        <v>596391</v>
      </c>
      <c r="D10" s="516">
        <v>510206</v>
      </c>
      <c r="E10" s="516">
        <f t="shared" ref="E10:E64" si="2">SUM(O10,L10,I10)</f>
        <v>677819</v>
      </c>
      <c r="F10" s="516">
        <f t="shared" ref="F10:F64" si="3">SUM(J10,M10,P10)</f>
        <v>630813</v>
      </c>
      <c r="G10" s="118">
        <f t="shared" si="0"/>
        <v>93.065110302307843</v>
      </c>
      <c r="H10" s="155">
        <v>310962</v>
      </c>
      <c r="I10" s="119">
        <v>346955</v>
      </c>
      <c r="J10" s="120">
        <v>317426</v>
      </c>
      <c r="K10" s="120">
        <v>228860</v>
      </c>
      <c r="L10" s="119">
        <v>302506</v>
      </c>
      <c r="M10" s="120">
        <v>285029</v>
      </c>
      <c r="N10" s="120">
        <v>56569</v>
      </c>
      <c r="O10" s="120">
        <v>28358</v>
      </c>
      <c r="P10" s="120">
        <v>28358</v>
      </c>
    </row>
    <row r="11" spans="1:19" s="125" customFormat="1">
      <c r="A11" s="123" t="s">
        <v>139</v>
      </c>
      <c r="B11" s="124">
        <v>500</v>
      </c>
      <c r="C11" s="154">
        <f t="shared" si="1"/>
        <v>865082</v>
      </c>
      <c r="D11" s="516">
        <f>SUM(D12:D15)</f>
        <v>818454</v>
      </c>
      <c r="E11" s="516">
        <f t="shared" si="2"/>
        <v>1002408</v>
      </c>
      <c r="F11" s="516">
        <f t="shared" si="3"/>
        <v>988074</v>
      </c>
      <c r="G11" s="118">
        <f t="shared" si="0"/>
        <v>98.570043335647767</v>
      </c>
      <c r="H11" s="120">
        <f t="shared" ref="H11:P11" si="4">SUM(H12:H15)</f>
        <v>694991</v>
      </c>
      <c r="I11" s="120">
        <f t="shared" si="4"/>
        <v>797039</v>
      </c>
      <c r="J11" s="120">
        <f t="shared" si="4"/>
        <v>786025</v>
      </c>
      <c r="K11" s="120">
        <f t="shared" si="4"/>
        <v>123344</v>
      </c>
      <c r="L11" s="120">
        <f t="shared" si="4"/>
        <v>137821</v>
      </c>
      <c r="M11" s="120">
        <f t="shared" si="4"/>
        <v>134501</v>
      </c>
      <c r="N11" s="120">
        <f t="shared" si="4"/>
        <v>46747</v>
      </c>
      <c r="O11" s="120">
        <f t="shared" si="4"/>
        <v>67548</v>
      </c>
      <c r="P11" s="120">
        <f t="shared" si="4"/>
        <v>67548</v>
      </c>
    </row>
    <row r="12" spans="1:19">
      <c r="A12" s="126" t="s">
        <v>140</v>
      </c>
      <c r="B12" s="127">
        <v>551</v>
      </c>
      <c r="C12" s="154">
        <f t="shared" si="1"/>
        <v>490274</v>
      </c>
      <c r="D12" s="517">
        <v>476040</v>
      </c>
      <c r="E12" s="516">
        <f t="shared" si="2"/>
        <v>569373</v>
      </c>
      <c r="F12" s="516">
        <f t="shared" si="3"/>
        <v>562889</v>
      </c>
      <c r="G12" s="118">
        <f t="shared" si="0"/>
        <v>98.861203464161463</v>
      </c>
      <c r="H12" s="151">
        <v>387775</v>
      </c>
      <c r="I12" s="128">
        <v>443514</v>
      </c>
      <c r="J12" s="129">
        <v>439290</v>
      </c>
      <c r="K12" s="129">
        <v>75735</v>
      </c>
      <c r="L12" s="128">
        <v>86125</v>
      </c>
      <c r="M12" s="129">
        <v>83865</v>
      </c>
      <c r="N12" s="129">
        <v>26764</v>
      </c>
      <c r="O12" s="129">
        <v>39734</v>
      </c>
      <c r="P12" s="129">
        <v>39734</v>
      </c>
    </row>
    <row r="13" spans="1:19">
      <c r="A13" s="126" t="s">
        <v>141</v>
      </c>
      <c r="B13" s="127">
        <v>552</v>
      </c>
      <c r="C13" s="154">
        <f t="shared" si="1"/>
        <v>66626</v>
      </c>
      <c r="D13" s="517">
        <v>60750</v>
      </c>
      <c r="E13" s="516">
        <f t="shared" si="2"/>
        <v>85629</v>
      </c>
      <c r="F13" s="516">
        <f t="shared" si="3"/>
        <v>84431</v>
      </c>
      <c r="G13" s="118">
        <f t="shared" si="0"/>
        <v>98.600941269896879</v>
      </c>
      <c r="H13" s="151">
        <v>66626</v>
      </c>
      <c r="I13" s="128">
        <v>85629</v>
      </c>
      <c r="J13" s="129">
        <v>84431</v>
      </c>
      <c r="K13" s="129"/>
      <c r="L13" s="128"/>
      <c r="M13" s="129"/>
      <c r="N13" s="129"/>
      <c r="O13" s="129"/>
      <c r="P13" s="129"/>
    </row>
    <row r="14" spans="1:19">
      <c r="A14" s="126" t="s">
        <v>142</v>
      </c>
      <c r="B14" s="127">
        <v>560</v>
      </c>
      <c r="C14" s="154">
        <f t="shared" si="1"/>
        <v>216091</v>
      </c>
      <c r="D14" s="517">
        <v>190440</v>
      </c>
      <c r="E14" s="516">
        <f t="shared" si="2"/>
        <v>240624</v>
      </c>
      <c r="F14" s="516">
        <f t="shared" si="3"/>
        <v>237042</v>
      </c>
      <c r="G14" s="118">
        <f t="shared" si="0"/>
        <v>98.511370436864169</v>
      </c>
      <c r="H14" s="151">
        <v>168871</v>
      </c>
      <c r="I14" s="128">
        <v>186347</v>
      </c>
      <c r="J14" s="129">
        <v>183461</v>
      </c>
      <c r="K14" s="129">
        <v>33491</v>
      </c>
      <c r="L14" s="128">
        <v>36085</v>
      </c>
      <c r="M14" s="129">
        <v>35389</v>
      </c>
      <c r="N14" s="129">
        <v>13729</v>
      </c>
      <c r="O14" s="129">
        <v>18192</v>
      </c>
      <c r="P14" s="129">
        <v>18192</v>
      </c>
    </row>
    <row r="15" spans="1:19">
      <c r="A15" s="130" t="s">
        <v>143</v>
      </c>
      <c r="B15" s="127">
        <v>580</v>
      </c>
      <c r="C15" s="154">
        <f t="shared" si="1"/>
        <v>92091</v>
      </c>
      <c r="D15" s="517">
        <v>91224</v>
      </c>
      <c r="E15" s="516">
        <f t="shared" si="2"/>
        <v>106782</v>
      </c>
      <c r="F15" s="516">
        <f t="shared" si="3"/>
        <v>103712</v>
      </c>
      <c r="G15" s="118">
        <f t="shared" si="0"/>
        <v>97.1249836114701</v>
      </c>
      <c r="H15" s="151">
        <v>71719</v>
      </c>
      <c r="I15" s="128">
        <v>81549</v>
      </c>
      <c r="J15" s="129">
        <v>78843</v>
      </c>
      <c r="K15" s="129">
        <v>14118</v>
      </c>
      <c r="L15" s="128">
        <v>15611</v>
      </c>
      <c r="M15" s="129">
        <v>15247</v>
      </c>
      <c r="N15" s="129">
        <v>6254</v>
      </c>
      <c r="O15" s="129">
        <v>9622</v>
      </c>
      <c r="P15" s="129">
        <v>9622</v>
      </c>
    </row>
    <row r="16" spans="1:19" s="133" customFormat="1">
      <c r="A16" s="131" t="s">
        <v>144</v>
      </c>
      <c r="B16" s="132" t="s">
        <v>145</v>
      </c>
      <c r="C16" s="154">
        <f t="shared" si="1"/>
        <v>2421734</v>
      </c>
      <c r="D16" s="518">
        <f>SUM(D17:D30)</f>
        <v>2735933</v>
      </c>
      <c r="E16" s="516">
        <f t="shared" si="2"/>
        <v>3523112</v>
      </c>
      <c r="F16" s="516">
        <f t="shared" si="3"/>
        <v>3066340</v>
      </c>
      <c r="G16" s="118">
        <f t="shared" si="0"/>
        <v>87.034984979188849</v>
      </c>
      <c r="H16" s="154">
        <f>SUM(H17:H30)</f>
        <v>948057</v>
      </c>
      <c r="I16" s="519">
        <f t="shared" ref="I16:P16" si="5">SUM(I17:I30)</f>
        <v>1144347</v>
      </c>
      <c r="J16" s="519">
        <f t="shared" si="5"/>
        <v>986648</v>
      </c>
      <c r="K16" s="519">
        <f t="shared" si="5"/>
        <v>1457816</v>
      </c>
      <c r="L16" s="519">
        <f t="shared" si="5"/>
        <v>2363385</v>
      </c>
      <c r="M16" s="519">
        <f t="shared" si="5"/>
        <v>2064312</v>
      </c>
      <c r="N16" s="519">
        <f t="shared" si="5"/>
        <v>15861</v>
      </c>
      <c r="O16" s="519">
        <f t="shared" si="5"/>
        <v>15380</v>
      </c>
      <c r="P16" s="519">
        <f t="shared" si="5"/>
        <v>15380</v>
      </c>
    </row>
    <row r="17" spans="1:16">
      <c r="A17" s="134" t="s">
        <v>146</v>
      </c>
      <c r="B17" s="127">
        <v>1011</v>
      </c>
      <c r="C17" s="154">
        <f t="shared" si="1"/>
        <v>378848</v>
      </c>
      <c r="D17" s="517">
        <v>360497</v>
      </c>
      <c r="E17" s="516">
        <f t="shared" si="2"/>
        <v>389400</v>
      </c>
      <c r="F17" s="516">
        <f t="shared" si="3"/>
        <v>344432</v>
      </c>
      <c r="G17" s="118">
        <f t="shared" si="0"/>
        <v>88.451977401129938</v>
      </c>
      <c r="H17" s="151">
        <v>191595</v>
      </c>
      <c r="I17" s="128">
        <v>189316</v>
      </c>
      <c r="J17" s="129">
        <v>181600</v>
      </c>
      <c r="K17" s="129">
        <v>187253</v>
      </c>
      <c r="L17" s="128">
        <v>199131</v>
      </c>
      <c r="M17" s="129">
        <v>161879</v>
      </c>
      <c r="N17" s="129"/>
      <c r="O17" s="129">
        <v>953</v>
      </c>
      <c r="P17" s="129">
        <v>953</v>
      </c>
    </row>
    <row r="18" spans="1:16">
      <c r="A18" s="135" t="s">
        <v>147</v>
      </c>
      <c r="B18" s="127">
        <v>1012</v>
      </c>
      <c r="C18" s="154">
        <f t="shared" si="1"/>
        <v>9864</v>
      </c>
      <c r="D18" s="517">
        <v>14100</v>
      </c>
      <c r="E18" s="516">
        <f t="shared" si="2"/>
        <v>14194</v>
      </c>
      <c r="F18" s="516">
        <f t="shared" si="3"/>
        <v>5143</v>
      </c>
      <c r="G18" s="118">
        <f t="shared" si="0"/>
        <v>36.23361983936875</v>
      </c>
      <c r="H18" s="151">
        <v>9739</v>
      </c>
      <c r="I18" s="128">
        <v>14000</v>
      </c>
      <c r="J18" s="129">
        <v>4949</v>
      </c>
      <c r="K18" s="129">
        <v>125</v>
      </c>
      <c r="L18" s="128">
        <v>194</v>
      </c>
      <c r="M18" s="129">
        <v>194</v>
      </c>
      <c r="N18" s="129"/>
      <c r="O18" s="129"/>
      <c r="P18" s="129"/>
    </row>
    <row r="19" spans="1:16">
      <c r="A19" s="135" t="s">
        <v>148</v>
      </c>
      <c r="B19" s="127">
        <v>1013</v>
      </c>
      <c r="C19" s="154">
        <f t="shared" si="1"/>
        <v>32225</v>
      </c>
      <c r="D19" s="517">
        <v>122037</v>
      </c>
      <c r="E19" s="516">
        <f t="shared" si="2"/>
        <v>42089</v>
      </c>
      <c r="F19" s="516">
        <f t="shared" si="3"/>
        <v>34895</v>
      </c>
      <c r="G19" s="118">
        <f t="shared" si="0"/>
        <v>82.90764807907054</v>
      </c>
      <c r="H19" s="151">
        <v>32225</v>
      </c>
      <c r="I19" s="128">
        <v>42089</v>
      </c>
      <c r="J19" s="129">
        <v>34895</v>
      </c>
      <c r="K19" s="129"/>
      <c r="L19" s="128"/>
      <c r="M19" s="129"/>
      <c r="N19" s="129"/>
      <c r="O19" s="129"/>
      <c r="P19" s="129"/>
    </row>
    <row r="20" spans="1:16">
      <c r="A20" s="135" t="s">
        <v>149</v>
      </c>
      <c r="B20" s="127">
        <v>1014</v>
      </c>
      <c r="C20" s="154">
        <f t="shared" si="1"/>
        <v>36346</v>
      </c>
      <c r="D20" s="517">
        <v>42000</v>
      </c>
      <c r="E20" s="516">
        <f t="shared" si="2"/>
        <v>82470</v>
      </c>
      <c r="F20" s="516">
        <f t="shared" si="3"/>
        <v>67507</v>
      </c>
      <c r="G20" s="118">
        <f t="shared" si="0"/>
        <v>81.856432642172905</v>
      </c>
      <c r="H20" s="151">
        <v>36161</v>
      </c>
      <c r="I20" s="128">
        <v>80605</v>
      </c>
      <c r="J20" s="129">
        <v>65644</v>
      </c>
      <c r="K20" s="129">
        <v>185</v>
      </c>
      <c r="L20" s="128">
        <v>1865</v>
      </c>
      <c r="M20" s="129">
        <v>1863</v>
      </c>
      <c r="N20" s="129"/>
      <c r="O20" s="129"/>
      <c r="P20" s="129"/>
    </row>
    <row r="21" spans="1:16">
      <c r="A21" s="135" t="s">
        <v>150</v>
      </c>
      <c r="B21" s="127">
        <v>1015</v>
      </c>
      <c r="C21" s="154">
        <f t="shared" si="1"/>
        <v>247390</v>
      </c>
      <c r="D21" s="517">
        <v>260409</v>
      </c>
      <c r="E21" s="516">
        <f t="shared" si="2"/>
        <v>321381</v>
      </c>
      <c r="F21" s="516">
        <f t="shared" si="3"/>
        <v>276705</v>
      </c>
      <c r="G21" s="118">
        <f t="shared" si="0"/>
        <v>86.098742613906865</v>
      </c>
      <c r="H21" s="151">
        <v>80039</v>
      </c>
      <c r="I21" s="128">
        <v>110081</v>
      </c>
      <c r="J21" s="129">
        <v>91968</v>
      </c>
      <c r="K21" s="129">
        <v>167034</v>
      </c>
      <c r="L21" s="128">
        <v>210605</v>
      </c>
      <c r="M21" s="129">
        <v>184042</v>
      </c>
      <c r="N21" s="129">
        <v>317</v>
      </c>
      <c r="O21" s="129">
        <v>695</v>
      </c>
      <c r="P21" s="129">
        <v>695</v>
      </c>
    </row>
    <row r="22" spans="1:16">
      <c r="A22" s="135" t="s">
        <v>151</v>
      </c>
      <c r="B22" s="127">
        <v>1016</v>
      </c>
      <c r="C22" s="154">
        <f t="shared" si="1"/>
        <v>654274</v>
      </c>
      <c r="D22" s="517">
        <v>563551</v>
      </c>
      <c r="E22" s="516">
        <f t="shared" si="2"/>
        <v>997288</v>
      </c>
      <c r="F22" s="516">
        <f t="shared" si="3"/>
        <v>884559</v>
      </c>
      <c r="G22" s="118">
        <f t="shared" si="0"/>
        <v>88.696444758184199</v>
      </c>
      <c r="H22" s="151">
        <v>218537</v>
      </c>
      <c r="I22" s="128">
        <v>233513</v>
      </c>
      <c r="J22" s="129">
        <v>197462</v>
      </c>
      <c r="K22" s="129">
        <v>432877</v>
      </c>
      <c r="L22" s="128">
        <v>758623</v>
      </c>
      <c r="M22" s="129">
        <v>681945</v>
      </c>
      <c r="N22" s="129">
        <v>2860</v>
      </c>
      <c r="O22" s="129">
        <v>5152</v>
      </c>
      <c r="P22" s="129">
        <v>5152</v>
      </c>
    </row>
    <row r="23" spans="1:16">
      <c r="A23" s="134" t="s">
        <v>152</v>
      </c>
      <c r="B23" s="127">
        <v>1020</v>
      </c>
      <c r="C23" s="154">
        <f t="shared" si="1"/>
        <v>862938</v>
      </c>
      <c r="D23" s="517">
        <v>500714</v>
      </c>
      <c r="E23" s="516">
        <f t="shared" si="2"/>
        <v>1110073</v>
      </c>
      <c r="F23" s="516">
        <f t="shared" si="3"/>
        <v>1060478</v>
      </c>
      <c r="G23" s="118">
        <f t="shared" si="0"/>
        <v>95.532275805284883</v>
      </c>
      <c r="H23" s="151">
        <v>320742</v>
      </c>
      <c r="I23" s="128">
        <v>386568</v>
      </c>
      <c r="J23" s="129">
        <v>371592</v>
      </c>
      <c r="K23" s="129">
        <v>529512</v>
      </c>
      <c r="L23" s="128">
        <v>715109</v>
      </c>
      <c r="M23" s="129">
        <v>680490</v>
      </c>
      <c r="N23" s="129">
        <v>12684</v>
      </c>
      <c r="O23" s="129">
        <v>8396</v>
      </c>
      <c r="P23" s="129">
        <v>8396</v>
      </c>
    </row>
    <row r="24" spans="1:16">
      <c r="A24" s="134" t="s">
        <v>153</v>
      </c>
      <c r="B24" s="127">
        <v>1030</v>
      </c>
      <c r="C24" s="154">
        <f t="shared" si="1"/>
        <v>92876</v>
      </c>
      <c r="D24" s="517">
        <v>456683</v>
      </c>
      <c r="E24" s="516">
        <f t="shared" si="2"/>
        <v>438989</v>
      </c>
      <c r="F24" s="516">
        <f t="shared" si="3"/>
        <v>273838</v>
      </c>
      <c r="G24" s="118">
        <f t="shared" si="0"/>
        <v>62.379239570923183</v>
      </c>
      <c r="H24" s="151">
        <v>35296</v>
      </c>
      <c r="I24" s="128">
        <v>61199</v>
      </c>
      <c r="J24" s="129">
        <v>14080</v>
      </c>
      <c r="K24" s="129">
        <v>57580</v>
      </c>
      <c r="L24" s="128">
        <v>377754</v>
      </c>
      <c r="M24" s="129">
        <v>259722</v>
      </c>
      <c r="N24" s="129"/>
      <c r="O24" s="129">
        <v>36</v>
      </c>
      <c r="P24" s="129">
        <v>36</v>
      </c>
    </row>
    <row r="25" spans="1:16">
      <c r="A25" s="135" t="s">
        <v>154</v>
      </c>
      <c r="B25" s="115">
        <v>1051</v>
      </c>
      <c r="C25" s="154">
        <f t="shared" si="1"/>
        <v>21400</v>
      </c>
      <c r="D25" s="517">
        <v>29100</v>
      </c>
      <c r="E25" s="516">
        <f t="shared" si="2"/>
        <v>27102</v>
      </c>
      <c r="F25" s="516">
        <f t="shared" si="3"/>
        <v>21168</v>
      </c>
      <c r="G25" s="118">
        <f t="shared" si="0"/>
        <v>78.104936905025468</v>
      </c>
      <c r="H25" s="151">
        <v>16636</v>
      </c>
      <c r="I25" s="128">
        <v>16837</v>
      </c>
      <c r="J25" s="129">
        <v>15296</v>
      </c>
      <c r="K25" s="129">
        <v>4764</v>
      </c>
      <c r="L25" s="128">
        <v>10117</v>
      </c>
      <c r="M25" s="129">
        <v>5724</v>
      </c>
      <c r="N25" s="129"/>
      <c r="O25" s="129">
        <v>148</v>
      </c>
      <c r="P25" s="129">
        <v>148</v>
      </c>
    </row>
    <row r="26" spans="1:16">
      <c r="A26" s="135" t="s">
        <v>155</v>
      </c>
      <c r="B26" s="115">
        <v>1052</v>
      </c>
      <c r="C26" s="154">
        <f t="shared" si="1"/>
        <v>0</v>
      </c>
      <c r="D26" s="517">
        <v>0</v>
      </c>
      <c r="E26" s="516">
        <f t="shared" si="2"/>
        <v>736</v>
      </c>
      <c r="F26" s="516">
        <f t="shared" si="3"/>
        <v>736</v>
      </c>
      <c r="G26" s="118">
        <f t="shared" si="0"/>
        <v>100</v>
      </c>
      <c r="H26" s="151"/>
      <c r="I26" s="128"/>
      <c r="J26" s="129"/>
      <c r="K26" s="129"/>
      <c r="L26" s="128">
        <v>736</v>
      </c>
      <c r="M26" s="129">
        <v>736</v>
      </c>
      <c r="N26" s="129"/>
      <c r="O26" s="129"/>
      <c r="P26" s="129"/>
    </row>
    <row r="27" spans="1:16">
      <c r="A27" s="135" t="s">
        <v>156</v>
      </c>
      <c r="B27" s="115">
        <v>1062</v>
      </c>
      <c r="C27" s="154">
        <f t="shared" si="1"/>
        <v>16197</v>
      </c>
      <c r="D27" s="517">
        <v>15110</v>
      </c>
      <c r="E27" s="516">
        <f t="shared" si="2"/>
        <v>23966</v>
      </c>
      <c r="F27" s="516">
        <f t="shared" si="3"/>
        <v>21582</v>
      </c>
      <c r="G27" s="118">
        <f t="shared" si="0"/>
        <v>90.052574480514068</v>
      </c>
      <c r="H27" s="151">
        <v>7077</v>
      </c>
      <c r="I27" s="128">
        <v>9639</v>
      </c>
      <c r="J27" s="129">
        <v>8662</v>
      </c>
      <c r="K27" s="129">
        <v>9120</v>
      </c>
      <c r="L27" s="128">
        <v>14327</v>
      </c>
      <c r="M27" s="129">
        <v>12920</v>
      </c>
      <c r="N27" s="129"/>
      <c r="O27" s="129"/>
      <c r="P27" s="129"/>
    </row>
    <row r="28" spans="1:16">
      <c r="A28" s="135" t="s">
        <v>157</v>
      </c>
      <c r="B28" s="115">
        <v>1069</v>
      </c>
      <c r="C28" s="154">
        <f t="shared" si="1"/>
        <v>6000</v>
      </c>
      <c r="D28" s="517"/>
      <c r="E28" s="516">
        <f t="shared" si="2"/>
        <v>3796</v>
      </c>
      <c r="F28" s="516">
        <f t="shared" si="3"/>
        <v>3796</v>
      </c>
      <c r="G28" s="118">
        <f t="shared" si="0"/>
        <v>100</v>
      </c>
      <c r="H28" s="151"/>
      <c r="I28" s="128"/>
      <c r="J28" s="129"/>
      <c r="K28" s="129">
        <v>6000</v>
      </c>
      <c r="L28" s="128">
        <v>3796</v>
      </c>
      <c r="M28" s="129">
        <v>3796</v>
      </c>
      <c r="N28" s="129"/>
      <c r="O28" s="129"/>
      <c r="P28" s="129"/>
    </row>
    <row r="29" spans="1:16">
      <c r="A29" s="135" t="s">
        <v>158</v>
      </c>
      <c r="B29" s="115">
        <v>1092</v>
      </c>
      <c r="C29" s="154">
        <f t="shared" si="1"/>
        <v>62116</v>
      </c>
      <c r="D29" s="517">
        <v>0</v>
      </c>
      <c r="E29" s="516">
        <f t="shared" si="2"/>
        <v>70748</v>
      </c>
      <c r="F29" s="516">
        <f t="shared" si="3"/>
        <v>70621</v>
      </c>
      <c r="G29" s="118">
        <f t="shared" si="0"/>
        <v>99.820489625148412</v>
      </c>
      <c r="H29" s="151">
        <v>10</v>
      </c>
      <c r="I29" s="128">
        <v>500</v>
      </c>
      <c r="J29" s="129">
        <v>500</v>
      </c>
      <c r="K29" s="129">
        <v>62106</v>
      </c>
      <c r="L29" s="128">
        <v>70248</v>
      </c>
      <c r="M29" s="129">
        <v>70121</v>
      </c>
      <c r="N29" s="129"/>
      <c r="O29" s="129"/>
      <c r="P29" s="129"/>
    </row>
    <row r="30" spans="1:16">
      <c r="A30" s="135" t="s">
        <v>159</v>
      </c>
      <c r="B30" s="115">
        <v>1098</v>
      </c>
      <c r="C30" s="154">
        <f t="shared" si="1"/>
        <v>1260</v>
      </c>
      <c r="D30" s="517">
        <v>371732</v>
      </c>
      <c r="E30" s="516">
        <f t="shared" si="2"/>
        <v>880</v>
      </c>
      <c r="F30" s="516">
        <f t="shared" si="3"/>
        <v>880</v>
      </c>
      <c r="G30" s="118">
        <f t="shared" si="0"/>
        <v>99.999999999999986</v>
      </c>
      <c r="H30" s="151"/>
      <c r="I30" s="128"/>
      <c r="J30" s="129"/>
      <c r="K30" s="129">
        <v>1260</v>
      </c>
      <c r="L30" s="128">
        <v>880</v>
      </c>
      <c r="M30" s="129">
        <v>880</v>
      </c>
      <c r="N30" s="129"/>
      <c r="O30" s="129"/>
      <c r="P30" s="129"/>
    </row>
    <row r="31" spans="1:16">
      <c r="A31" s="130" t="s">
        <v>160</v>
      </c>
      <c r="B31" s="124" t="s">
        <v>161</v>
      </c>
      <c r="C31" s="154">
        <f t="shared" si="1"/>
        <v>87834</v>
      </c>
      <c r="D31" s="516">
        <f>SUM(D32:D34)</f>
        <v>19290</v>
      </c>
      <c r="E31" s="516">
        <f t="shared" si="2"/>
        <v>102021</v>
      </c>
      <c r="F31" s="516">
        <f t="shared" si="3"/>
        <v>100787</v>
      </c>
      <c r="G31" s="118">
        <f t="shared" si="0"/>
        <v>98.790445104439272</v>
      </c>
      <c r="H31" s="119">
        <f t="shared" ref="H31:P31" si="6">SUM(H32:H34)</f>
        <v>18063</v>
      </c>
      <c r="I31" s="119">
        <f t="shared" si="6"/>
        <v>16714</v>
      </c>
      <c r="J31" s="120">
        <f t="shared" si="6"/>
        <v>16104</v>
      </c>
      <c r="K31" s="119">
        <f t="shared" si="6"/>
        <v>69737</v>
      </c>
      <c r="L31" s="120">
        <f t="shared" si="6"/>
        <v>85307</v>
      </c>
      <c r="M31" s="120">
        <f t="shared" si="6"/>
        <v>84683</v>
      </c>
      <c r="N31" s="119">
        <f t="shared" si="6"/>
        <v>34</v>
      </c>
      <c r="O31" s="120">
        <f t="shared" si="6"/>
        <v>0</v>
      </c>
      <c r="P31" s="120">
        <f t="shared" si="6"/>
        <v>0</v>
      </c>
    </row>
    <row r="32" spans="1:16" ht="24">
      <c r="A32" s="136" t="s">
        <v>162</v>
      </c>
      <c r="B32" s="137" t="s">
        <v>163</v>
      </c>
      <c r="C32" s="154">
        <f t="shared" si="1"/>
        <v>14122</v>
      </c>
      <c r="D32" s="517">
        <v>6090</v>
      </c>
      <c r="E32" s="516">
        <f t="shared" si="2"/>
        <v>24417</v>
      </c>
      <c r="F32" s="516">
        <f t="shared" si="3"/>
        <v>24417</v>
      </c>
      <c r="G32" s="118">
        <f t="shared" si="0"/>
        <v>100</v>
      </c>
      <c r="H32" s="151">
        <v>7543</v>
      </c>
      <c r="I32" s="128">
        <v>6162</v>
      </c>
      <c r="J32" s="129">
        <v>6162</v>
      </c>
      <c r="K32" s="129">
        <v>6545</v>
      </c>
      <c r="L32" s="128">
        <v>18255</v>
      </c>
      <c r="M32" s="129">
        <v>18255</v>
      </c>
      <c r="N32" s="129">
        <v>34</v>
      </c>
      <c r="O32" s="129"/>
      <c r="P32" s="129"/>
    </row>
    <row r="33" spans="1:16" ht="24">
      <c r="A33" s="136" t="s">
        <v>164</v>
      </c>
      <c r="B33" s="127" t="s">
        <v>165</v>
      </c>
      <c r="C33" s="154">
        <f t="shared" si="1"/>
        <v>73671</v>
      </c>
      <c r="D33" s="517">
        <v>13200</v>
      </c>
      <c r="E33" s="516">
        <f t="shared" si="2"/>
        <v>77604</v>
      </c>
      <c r="F33" s="516">
        <f t="shared" si="3"/>
        <v>76370</v>
      </c>
      <c r="G33" s="118">
        <f t="shared" si="0"/>
        <v>98.409875779598991</v>
      </c>
      <c r="H33" s="151">
        <v>10520</v>
      </c>
      <c r="I33" s="128">
        <v>10552</v>
      </c>
      <c r="J33" s="129">
        <v>9942</v>
      </c>
      <c r="K33" s="129">
        <v>63151</v>
      </c>
      <c r="L33" s="128">
        <v>67052</v>
      </c>
      <c r="M33" s="129">
        <v>66428</v>
      </c>
      <c r="N33" s="129"/>
      <c r="O33" s="129"/>
      <c r="P33" s="129"/>
    </row>
    <row r="34" spans="1:16" ht="24">
      <c r="A34" s="136" t="s">
        <v>166</v>
      </c>
      <c r="B34" s="127" t="s">
        <v>167</v>
      </c>
      <c r="C34" s="154">
        <f t="shared" si="1"/>
        <v>41</v>
      </c>
      <c r="D34" s="517"/>
      <c r="E34" s="516">
        <f t="shared" si="2"/>
        <v>0</v>
      </c>
      <c r="F34" s="516">
        <f t="shared" si="3"/>
        <v>0</v>
      </c>
      <c r="G34" s="118"/>
      <c r="H34" s="151"/>
      <c r="I34" s="128"/>
      <c r="J34" s="129"/>
      <c r="K34" s="129">
        <v>41</v>
      </c>
      <c r="L34" s="128"/>
      <c r="M34" s="129"/>
      <c r="N34" s="129"/>
      <c r="O34" s="129"/>
      <c r="P34" s="129"/>
    </row>
    <row r="35" spans="1:16">
      <c r="A35" s="138" t="s">
        <v>168</v>
      </c>
      <c r="B35" s="124" t="s">
        <v>169</v>
      </c>
      <c r="C35" s="154">
        <f t="shared" si="1"/>
        <v>14004</v>
      </c>
      <c r="D35" s="516">
        <f>SUM(D36)</f>
        <v>7000</v>
      </c>
      <c r="E35" s="516">
        <f t="shared" si="2"/>
        <v>12395</v>
      </c>
      <c r="F35" s="516">
        <f t="shared" si="3"/>
        <v>12395</v>
      </c>
      <c r="G35" s="118">
        <f t="shared" si="0"/>
        <v>100</v>
      </c>
      <c r="H35" s="151"/>
      <c r="I35" s="128"/>
      <c r="J35" s="129"/>
      <c r="K35" s="120">
        <f>SUM(K36)</f>
        <v>14004</v>
      </c>
      <c r="L35" s="119">
        <f>SUM(L36)</f>
        <v>12395</v>
      </c>
      <c r="M35" s="120">
        <f>SUM(M36)</f>
        <v>12395</v>
      </c>
      <c r="N35" s="120"/>
      <c r="O35" s="129"/>
      <c r="P35" s="129"/>
    </row>
    <row r="36" spans="1:16">
      <c r="A36" s="130" t="s">
        <v>170</v>
      </c>
      <c r="B36" s="127" t="s">
        <v>171</v>
      </c>
      <c r="C36" s="154">
        <f t="shared" si="1"/>
        <v>14004</v>
      </c>
      <c r="D36" s="517">
        <v>7000</v>
      </c>
      <c r="E36" s="516">
        <f t="shared" si="2"/>
        <v>12395</v>
      </c>
      <c r="F36" s="516">
        <f t="shared" si="3"/>
        <v>12395</v>
      </c>
      <c r="G36" s="118">
        <f t="shared" si="0"/>
        <v>100</v>
      </c>
      <c r="H36" s="151"/>
      <c r="I36" s="128"/>
      <c r="J36" s="129"/>
      <c r="K36" s="129">
        <v>14004</v>
      </c>
      <c r="L36" s="128">
        <v>12395</v>
      </c>
      <c r="M36" s="129">
        <v>12395</v>
      </c>
      <c r="N36" s="129"/>
      <c r="O36" s="129"/>
      <c r="P36" s="129"/>
    </row>
    <row r="37" spans="1:16">
      <c r="A37" s="138" t="s">
        <v>172</v>
      </c>
      <c r="B37" s="124" t="s">
        <v>173</v>
      </c>
      <c r="C37" s="154">
        <f t="shared" si="1"/>
        <v>31827</v>
      </c>
      <c r="D37" s="516">
        <f>SUM(D39)</f>
        <v>0</v>
      </c>
      <c r="E37" s="516">
        <f t="shared" si="2"/>
        <v>222606</v>
      </c>
      <c r="F37" s="516">
        <f t="shared" si="3"/>
        <v>222606</v>
      </c>
      <c r="G37" s="118">
        <f t="shared" si="0"/>
        <v>100</v>
      </c>
      <c r="H37" s="119">
        <f>SUM(H39)</f>
        <v>390</v>
      </c>
      <c r="I37" s="119">
        <f>SUM(I38)</f>
        <v>207</v>
      </c>
      <c r="J37" s="120">
        <f>SUM(J38)</f>
        <v>207</v>
      </c>
      <c r="K37" s="120">
        <f>SUM(K39)</f>
        <v>31437</v>
      </c>
      <c r="L37" s="120">
        <f>SUM(L38:L39)</f>
        <v>222399</v>
      </c>
      <c r="M37" s="120">
        <f>SUM(M38:M39)</f>
        <v>222399</v>
      </c>
      <c r="N37" s="120"/>
      <c r="O37" s="129"/>
      <c r="P37" s="129"/>
    </row>
    <row r="38" spans="1:16">
      <c r="A38" s="130" t="s">
        <v>209</v>
      </c>
      <c r="B38" s="137" t="s">
        <v>210</v>
      </c>
      <c r="C38" s="154">
        <f t="shared" si="1"/>
        <v>0</v>
      </c>
      <c r="D38" s="516"/>
      <c r="E38" s="516">
        <f t="shared" si="2"/>
        <v>621</v>
      </c>
      <c r="F38" s="516">
        <f t="shared" si="3"/>
        <v>621</v>
      </c>
      <c r="G38" s="118">
        <f t="shared" si="0"/>
        <v>100</v>
      </c>
      <c r="H38" s="151"/>
      <c r="I38" s="128">
        <v>207</v>
      </c>
      <c r="J38" s="129">
        <v>207</v>
      </c>
      <c r="K38" s="120"/>
      <c r="L38" s="129">
        <v>414</v>
      </c>
      <c r="M38" s="129">
        <v>414</v>
      </c>
      <c r="N38" s="120"/>
      <c r="O38" s="129"/>
      <c r="P38" s="129"/>
    </row>
    <row r="39" spans="1:16">
      <c r="A39" s="130" t="s">
        <v>174</v>
      </c>
      <c r="B39" s="127" t="s">
        <v>175</v>
      </c>
      <c r="C39" s="154">
        <f t="shared" si="1"/>
        <v>31827</v>
      </c>
      <c r="D39" s="517"/>
      <c r="E39" s="516">
        <f t="shared" si="2"/>
        <v>221985</v>
      </c>
      <c r="F39" s="516">
        <f t="shared" si="3"/>
        <v>221985</v>
      </c>
      <c r="G39" s="118">
        <f t="shared" si="0"/>
        <v>100</v>
      </c>
      <c r="H39" s="151">
        <v>390</v>
      </c>
      <c r="I39" s="128"/>
      <c r="J39" s="129"/>
      <c r="K39" s="129">
        <v>31437</v>
      </c>
      <c r="L39" s="128">
        <v>221985</v>
      </c>
      <c r="M39" s="129">
        <v>221985</v>
      </c>
      <c r="N39" s="129"/>
      <c r="O39" s="129"/>
      <c r="P39" s="129"/>
    </row>
    <row r="40" spans="1:16" s="125" customFormat="1">
      <c r="A40" s="123" t="s">
        <v>176</v>
      </c>
      <c r="B40" s="124">
        <v>4000</v>
      </c>
      <c r="C40" s="154">
        <f t="shared" si="1"/>
        <v>10365</v>
      </c>
      <c r="D40" s="516">
        <v>11846</v>
      </c>
      <c r="E40" s="516">
        <f t="shared" si="2"/>
        <v>27086</v>
      </c>
      <c r="F40" s="516">
        <f t="shared" si="3"/>
        <v>8280</v>
      </c>
      <c r="G40" s="118">
        <f t="shared" si="0"/>
        <v>30.56929779221738</v>
      </c>
      <c r="H40" s="155">
        <v>10365</v>
      </c>
      <c r="I40" s="119">
        <v>27086</v>
      </c>
      <c r="J40" s="120">
        <v>8280</v>
      </c>
      <c r="K40" s="120"/>
      <c r="L40" s="119">
        <v>0</v>
      </c>
      <c r="M40" s="120">
        <v>0</v>
      </c>
      <c r="N40" s="120"/>
      <c r="O40" s="120">
        <v>0</v>
      </c>
      <c r="P40" s="120">
        <v>0</v>
      </c>
    </row>
    <row r="41" spans="1:16" s="125" customFormat="1">
      <c r="A41" s="123" t="s">
        <v>177</v>
      </c>
      <c r="B41" s="124">
        <v>4200</v>
      </c>
      <c r="C41" s="154">
        <f t="shared" si="1"/>
        <v>7030</v>
      </c>
      <c r="D41" s="516">
        <f>SUM(D42)</f>
        <v>11000</v>
      </c>
      <c r="E41" s="516">
        <f t="shared" si="2"/>
        <v>16182</v>
      </c>
      <c r="F41" s="516">
        <f t="shared" si="3"/>
        <v>8362</v>
      </c>
      <c r="G41" s="118">
        <f t="shared" si="0"/>
        <v>51.674700284266471</v>
      </c>
      <c r="H41" s="119">
        <f>SUM(H42:H43)</f>
        <v>1050</v>
      </c>
      <c r="I41" s="119">
        <f>SUM(I42:I43)</f>
        <v>5182</v>
      </c>
      <c r="J41" s="119">
        <f>SUM(J42:J43)</f>
        <v>3682</v>
      </c>
      <c r="K41" s="119">
        <f>SUM(K42:K43)</f>
        <v>5980</v>
      </c>
      <c r="L41" s="119">
        <f>L42</f>
        <v>11000</v>
      </c>
      <c r="M41" s="120">
        <f>M42</f>
        <v>4680</v>
      </c>
      <c r="N41" s="119">
        <f>SUM(N42:N43)</f>
        <v>0</v>
      </c>
      <c r="O41" s="119">
        <v>0</v>
      </c>
      <c r="P41" s="119">
        <f>SUM(P43)</f>
        <v>0</v>
      </c>
    </row>
    <row r="42" spans="1:16">
      <c r="A42" s="135" t="s">
        <v>178</v>
      </c>
      <c r="B42" s="127">
        <v>4214</v>
      </c>
      <c r="C42" s="154">
        <f t="shared" si="1"/>
        <v>5980</v>
      </c>
      <c r="D42" s="517">
        <v>11000</v>
      </c>
      <c r="E42" s="516">
        <f t="shared" si="2"/>
        <v>11000</v>
      </c>
      <c r="F42" s="516">
        <f t="shared" si="3"/>
        <v>4680</v>
      </c>
      <c r="G42" s="118">
        <f t="shared" si="0"/>
        <v>42.545454545454547</v>
      </c>
      <c r="H42" s="151"/>
      <c r="I42" s="128" t="s">
        <v>4</v>
      </c>
      <c r="J42" s="128" t="s">
        <v>4</v>
      </c>
      <c r="K42" s="128">
        <v>5980</v>
      </c>
      <c r="L42" s="128">
        <v>11000</v>
      </c>
      <c r="M42" s="128">
        <v>4680</v>
      </c>
      <c r="N42" s="128"/>
      <c r="O42" s="128" t="s">
        <v>4</v>
      </c>
      <c r="P42" s="128" t="s">
        <v>4</v>
      </c>
    </row>
    <row r="43" spans="1:16">
      <c r="A43" s="135" t="s">
        <v>179</v>
      </c>
      <c r="B43" s="127">
        <v>4219</v>
      </c>
      <c r="C43" s="154">
        <f t="shared" si="1"/>
        <v>1050</v>
      </c>
      <c r="D43" s="517"/>
      <c r="E43" s="516">
        <f t="shared" si="2"/>
        <v>5182</v>
      </c>
      <c r="F43" s="516">
        <f t="shared" si="3"/>
        <v>3682</v>
      </c>
      <c r="G43" s="118">
        <f t="shared" si="0"/>
        <v>71.053647240447702</v>
      </c>
      <c r="H43" s="151">
        <v>1050</v>
      </c>
      <c r="I43" s="128">
        <v>5182</v>
      </c>
      <c r="J43" s="128">
        <v>3682</v>
      </c>
      <c r="K43" s="128"/>
      <c r="L43" s="128" t="s">
        <v>4</v>
      </c>
      <c r="M43" s="128" t="s">
        <v>4</v>
      </c>
      <c r="N43" s="128"/>
      <c r="O43" s="128" t="s">
        <v>4</v>
      </c>
      <c r="P43" s="128"/>
    </row>
    <row r="44" spans="1:16" s="125" customFormat="1">
      <c r="A44" s="116" t="s">
        <v>180</v>
      </c>
      <c r="B44" s="124"/>
      <c r="C44" s="154">
        <f t="shared" si="1"/>
        <v>0</v>
      </c>
      <c r="D44" s="516">
        <f>SUM(D9,D10,D11,D16,D31,D35,D37,D40,D41)</f>
        <v>7942259</v>
      </c>
      <c r="E44" s="516">
        <f t="shared" si="2"/>
        <v>9931267</v>
      </c>
      <c r="F44" s="516">
        <f t="shared" si="3"/>
        <v>9308660</v>
      </c>
      <c r="G44" s="118">
        <f t="shared" si="0"/>
        <v>93.730840183835554</v>
      </c>
      <c r="H44" s="151"/>
      <c r="I44" s="516">
        <f>SUM(I9:I11,I16,I40:I41,I35,I37,I31)</f>
        <v>5914947</v>
      </c>
      <c r="J44" s="516">
        <f>SUM(J9:J11,J16,J40:J41,J35,J37,J31)</f>
        <v>5641227</v>
      </c>
      <c r="K44" s="516"/>
      <c r="L44" s="519">
        <f>SUM(L9:L11,L16,L31,L35,L37,L41)</f>
        <v>3648120</v>
      </c>
      <c r="M44" s="519">
        <f>SUM(M9:M11,M16,M31,M35,M37,M41)</f>
        <v>3318712</v>
      </c>
      <c r="N44" s="519"/>
      <c r="O44" s="519">
        <f>SUM(O9,O10,O11,O16,O31)</f>
        <v>368200</v>
      </c>
      <c r="P44" s="519">
        <f>SUM(P9,P10,P11,P16,P31)</f>
        <v>348721</v>
      </c>
    </row>
    <row r="45" spans="1:16">
      <c r="A45" s="139" t="s">
        <v>181</v>
      </c>
      <c r="B45" s="127"/>
      <c r="C45" s="154">
        <f t="shared" si="1"/>
        <v>0</v>
      </c>
      <c r="D45" s="517"/>
      <c r="E45" s="516">
        <f t="shared" si="2"/>
        <v>0</v>
      </c>
      <c r="F45" s="516">
        <f t="shared" si="3"/>
        <v>0</v>
      </c>
      <c r="G45" s="118"/>
      <c r="H45" s="151"/>
      <c r="I45" s="140"/>
      <c r="J45" s="140"/>
      <c r="K45" s="140"/>
      <c r="L45" s="140"/>
      <c r="M45" s="140"/>
      <c r="N45" s="140"/>
      <c r="O45" s="140"/>
      <c r="P45" s="140"/>
    </row>
    <row r="46" spans="1:16">
      <c r="A46" s="126" t="s">
        <v>182</v>
      </c>
      <c r="B46" s="127">
        <v>4300</v>
      </c>
      <c r="C46" s="154">
        <f t="shared" si="1"/>
        <v>0</v>
      </c>
      <c r="D46" s="517"/>
      <c r="E46" s="516">
        <f t="shared" si="2"/>
        <v>197100</v>
      </c>
      <c r="F46" s="516">
        <f t="shared" si="3"/>
        <v>197100</v>
      </c>
      <c r="G46" s="118">
        <f t="shared" si="0"/>
        <v>100</v>
      </c>
      <c r="H46" s="151"/>
      <c r="I46" s="128">
        <v>197100</v>
      </c>
      <c r="J46" s="129">
        <v>197100</v>
      </c>
      <c r="K46" s="129"/>
      <c r="L46" s="128"/>
      <c r="M46" s="129"/>
      <c r="N46" s="129"/>
      <c r="O46" s="129"/>
      <c r="P46" s="129"/>
    </row>
    <row r="47" spans="1:16">
      <c r="A47" s="126" t="s">
        <v>183</v>
      </c>
      <c r="B47" s="127">
        <v>4500</v>
      </c>
      <c r="C47" s="154">
        <f t="shared" si="1"/>
        <v>211260</v>
      </c>
      <c r="D47" s="517">
        <v>232100</v>
      </c>
      <c r="E47" s="516">
        <f t="shared" si="2"/>
        <v>35765</v>
      </c>
      <c r="F47" s="516">
        <f t="shared" si="3"/>
        <v>25835</v>
      </c>
      <c r="G47" s="118">
        <f t="shared" si="0"/>
        <v>72.235425695512376</v>
      </c>
      <c r="H47" s="155">
        <v>191160</v>
      </c>
      <c r="I47" s="128"/>
      <c r="J47" s="129"/>
      <c r="K47" s="129">
        <v>20100</v>
      </c>
      <c r="L47" s="128">
        <v>35000</v>
      </c>
      <c r="M47" s="129">
        <v>25070</v>
      </c>
      <c r="N47" s="129"/>
      <c r="O47" s="129">
        <v>765</v>
      </c>
      <c r="P47" s="129">
        <v>765</v>
      </c>
    </row>
    <row r="48" spans="1:16" s="125" customFormat="1">
      <c r="A48" s="126" t="s">
        <v>184</v>
      </c>
      <c r="B48" s="127">
        <v>4600</v>
      </c>
      <c r="C48" s="154">
        <f t="shared" si="1"/>
        <v>1180</v>
      </c>
      <c r="D48" s="517">
        <v>18500</v>
      </c>
      <c r="E48" s="516">
        <f t="shared" si="2"/>
        <v>3350</v>
      </c>
      <c r="F48" s="516">
        <f t="shared" si="3"/>
        <v>1350</v>
      </c>
      <c r="G48" s="118">
        <f t="shared" si="0"/>
        <v>40.298507462686565</v>
      </c>
      <c r="H48" s="151"/>
      <c r="I48" s="128" t="s">
        <v>4</v>
      </c>
      <c r="J48" s="128" t="s">
        <v>4</v>
      </c>
      <c r="K48" s="128">
        <v>1180</v>
      </c>
      <c r="L48" s="128">
        <v>3350</v>
      </c>
      <c r="M48" s="129">
        <v>1350</v>
      </c>
      <c r="N48" s="129"/>
      <c r="O48" s="129"/>
      <c r="P48" s="129"/>
    </row>
    <row r="49" spans="1:16" s="125" customFormat="1">
      <c r="A49" s="116" t="s">
        <v>185</v>
      </c>
      <c r="B49" s="127"/>
      <c r="C49" s="154">
        <f t="shared" si="1"/>
        <v>21280</v>
      </c>
      <c r="D49" s="516">
        <f>SUM(D46:D48)</f>
        <v>250600</v>
      </c>
      <c r="E49" s="516">
        <f t="shared" si="2"/>
        <v>236215</v>
      </c>
      <c r="F49" s="516">
        <f t="shared" si="3"/>
        <v>224285</v>
      </c>
      <c r="G49" s="118">
        <f t="shared" si="0"/>
        <v>94.949516330461648</v>
      </c>
      <c r="H49" s="151"/>
      <c r="I49" s="119">
        <f>SUM(I46:I48)</f>
        <v>197100</v>
      </c>
      <c r="J49" s="119">
        <f>SUM(J46:J48)</f>
        <v>197100</v>
      </c>
      <c r="K49" s="119">
        <f>SUM(K47:K48)</f>
        <v>21280</v>
      </c>
      <c r="L49" s="119">
        <f>SUM(L46:L48)</f>
        <v>38350</v>
      </c>
      <c r="M49" s="120">
        <f>SUM(M46:M48)</f>
        <v>26420</v>
      </c>
      <c r="N49" s="120"/>
      <c r="O49" s="120">
        <f>SUM(O47)</f>
        <v>765</v>
      </c>
      <c r="P49" s="120">
        <f>SUM(P47)</f>
        <v>765</v>
      </c>
    </row>
    <row r="50" spans="1:16">
      <c r="A50" s="114" t="s">
        <v>186</v>
      </c>
      <c r="B50" s="127"/>
      <c r="C50" s="154">
        <f t="shared" si="1"/>
        <v>0</v>
      </c>
      <c r="D50" s="517"/>
      <c r="E50" s="516">
        <f t="shared" si="2"/>
        <v>0</v>
      </c>
      <c r="F50" s="516">
        <f t="shared" si="3"/>
        <v>0</v>
      </c>
      <c r="G50" s="118"/>
      <c r="H50" s="151"/>
      <c r="I50" s="140"/>
      <c r="J50" s="140"/>
      <c r="K50" s="140"/>
      <c r="L50" s="140"/>
      <c r="M50" s="140"/>
      <c r="N50" s="140"/>
      <c r="O50" s="140"/>
      <c r="P50" s="140"/>
    </row>
    <row r="51" spans="1:16" s="125" customFormat="1">
      <c r="A51" s="116" t="s">
        <v>187</v>
      </c>
      <c r="B51" s="124">
        <v>5100</v>
      </c>
      <c r="C51" s="154">
        <f t="shared" si="1"/>
        <v>1440694</v>
      </c>
      <c r="D51" s="516">
        <v>989940</v>
      </c>
      <c r="E51" s="516">
        <f t="shared" si="2"/>
        <v>943266</v>
      </c>
      <c r="F51" s="516">
        <f t="shared" si="3"/>
        <v>386843</v>
      </c>
      <c r="G51" s="118">
        <f t="shared" si="0"/>
        <v>41.011019161084995</v>
      </c>
      <c r="H51" s="151"/>
      <c r="I51" s="119">
        <v>24117</v>
      </c>
      <c r="J51" s="120">
        <v>24117</v>
      </c>
      <c r="K51" s="120">
        <v>1403269</v>
      </c>
      <c r="L51" s="119">
        <v>625269</v>
      </c>
      <c r="M51" s="120">
        <v>357950</v>
      </c>
      <c r="N51" s="120">
        <v>37425</v>
      </c>
      <c r="O51" s="120">
        <v>293880</v>
      </c>
      <c r="P51" s="120">
        <v>4776</v>
      </c>
    </row>
    <row r="52" spans="1:16" s="125" customFormat="1">
      <c r="A52" s="116" t="s">
        <v>188</v>
      </c>
      <c r="B52" s="124">
        <v>5200</v>
      </c>
      <c r="C52" s="154">
        <f t="shared" si="1"/>
        <v>773970</v>
      </c>
      <c r="D52" s="516">
        <f>SUM(D53:D59)</f>
        <v>64590</v>
      </c>
      <c r="E52" s="516">
        <f t="shared" si="2"/>
        <v>1232866</v>
      </c>
      <c r="F52" s="516">
        <f t="shared" si="3"/>
        <v>646255</v>
      </c>
      <c r="G52" s="118">
        <f t="shared" si="0"/>
        <v>52.418916573252893</v>
      </c>
      <c r="H52" s="119">
        <f t="shared" ref="H52:N52" si="7">SUM(H53:H59)</f>
        <v>557848</v>
      </c>
      <c r="I52" s="119">
        <f t="shared" si="7"/>
        <v>27119</v>
      </c>
      <c r="J52" s="120">
        <f t="shared" si="7"/>
        <v>7508</v>
      </c>
      <c r="K52" s="119">
        <f t="shared" si="7"/>
        <v>186974</v>
      </c>
      <c r="L52" s="119">
        <f t="shared" si="7"/>
        <v>1203347</v>
      </c>
      <c r="M52" s="119">
        <f t="shared" si="7"/>
        <v>636347</v>
      </c>
      <c r="N52" s="119">
        <f t="shared" si="7"/>
        <v>29148</v>
      </c>
      <c r="O52" s="120">
        <f>SUM(O53:O58)</f>
        <v>2400</v>
      </c>
      <c r="P52" s="120">
        <f>SUM(P53:P58)</f>
        <v>2400</v>
      </c>
    </row>
    <row r="53" spans="1:16" s="125" customFormat="1">
      <c r="A53" s="135" t="s">
        <v>189</v>
      </c>
      <c r="B53" s="127" t="s">
        <v>190</v>
      </c>
      <c r="C53" s="154">
        <f t="shared" si="1"/>
        <v>8803</v>
      </c>
      <c r="D53" s="517"/>
      <c r="E53" s="516">
        <f t="shared" si="2"/>
        <v>32050</v>
      </c>
      <c r="F53" s="516">
        <f t="shared" si="3"/>
        <v>12439</v>
      </c>
      <c r="G53" s="118">
        <f t="shared" si="0"/>
        <v>38.811232449297975</v>
      </c>
      <c r="H53" s="151">
        <v>8803</v>
      </c>
      <c r="I53" s="128">
        <v>24224</v>
      </c>
      <c r="J53" s="129">
        <v>4613</v>
      </c>
      <c r="K53" s="129"/>
      <c r="L53" s="128">
        <v>7826</v>
      </c>
      <c r="M53" s="129">
        <v>7826</v>
      </c>
      <c r="N53" s="129"/>
      <c r="O53" s="120"/>
      <c r="P53" s="120"/>
    </row>
    <row r="54" spans="1:16" s="125" customFormat="1">
      <c r="A54" s="135" t="s">
        <v>191</v>
      </c>
      <c r="B54" s="127" t="s">
        <v>192</v>
      </c>
      <c r="C54" s="154">
        <f t="shared" si="1"/>
        <v>123933</v>
      </c>
      <c r="D54" s="517">
        <v>19590</v>
      </c>
      <c r="E54" s="516">
        <f t="shared" si="2"/>
        <v>447080</v>
      </c>
      <c r="F54" s="516">
        <f t="shared" si="3"/>
        <v>7080</v>
      </c>
      <c r="G54" s="118">
        <f t="shared" si="0"/>
        <v>1.5836091974590676</v>
      </c>
      <c r="H54" s="151"/>
      <c r="I54" s="128"/>
      <c r="J54" s="129"/>
      <c r="K54" s="129">
        <v>111011</v>
      </c>
      <c r="L54" s="128">
        <v>447080</v>
      </c>
      <c r="M54" s="129">
        <v>7080</v>
      </c>
      <c r="N54" s="129">
        <v>12922</v>
      </c>
      <c r="O54" s="129"/>
      <c r="P54" s="129"/>
    </row>
    <row r="55" spans="1:16" s="125" customFormat="1" ht="24">
      <c r="A55" s="141" t="s">
        <v>193</v>
      </c>
      <c r="B55" s="127">
        <v>5203</v>
      </c>
      <c r="C55" s="154">
        <f t="shared" si="1"/>
        <v>47843</v>
      </c>
      <c r="D55" s="517">
        <v>35000</v>
      </c>
      <c r="E55" s="516">
        <f t="shared" si="2"/>
        <v>16906</v>
      </c>
      <c r="F55" s="516">
        <f t="shared" si="3"/>
        <v>16906</v>
      </c>
      <c r="G55" s="118">
        <f t="shared" si="0"/>
        <v>100</v>
      </c>
      <c r="H55" s="151">
        <v>4272</v>
      </c>
      <c r="I55" s="128">
        <v>2895</v>
      </c>
      <c r="J55" s="129">
        <v>2895</v>
      </c>
      <c r="K55" s="129">
        <v>43373</v>
      </c>
      <c r="L55" s="128">
        <v>14011</v>
      </c>
      <c r="M55" s="129">
        <v>14011</v>
      </c>
      <c r="N55" s="129">
        <v>198</v>
      </c>
      <c r="O55" s="129"/>
      <c r="P55" s="129"/>
    </row>
    <row r="56" spans="1:16" s="125" customFormat="1">
      <c r="A56" s="135" t="s">
        <v>194</v>
      </c>
      <c r="B56" s="127" t="s">
        <v>195</v>
      </c>
      <c r="C56" s="154">
        <f t="shared" si="1"/>
        <v>0</v>
      </c>
      <c r="D56" s="517">
        <v>0</v>
      </c>
      <c r="E56" s="516">
        <f t="shared" si="2"/>
        <v>38200</v>
      </c>
      <c r="F56" s="516">
        <f t="shared" si="3"/>
        <v>2200</v>
      </c>
      <c r="G56" s="118">
        <f t="shared" si="0"/>
        <v>5.7591623036649215</v>
      </c>
      <c r="H56" s="151"/>
      <c r="I56" s="128"/>
      <c r="J56" s="129"/>
      <c r="K56" s="129"/>
      <c r="L56" s="128">
        <v>38200</v>
      </c>
      <c r="M56" s="129">
        <v>2200</v>
      </c>
      <c r="N56" s="129"/>
      <c r="O56" s="129"/>
      <c r="P56" s="129"/>
    </row>
    <row r="57" spans="1:16" s="125" customFormat="1">
      <c r="A57" s="142" t="s">
        <v>196</v>
      </c>
      <c r="B57" s="127" t="s">
        <v>197</v>
      </c>
      <c r="C57" s="154">
        <f t="shared" si="1"/>
        <v>12818</v>
      </c>
      <c r="D57" s="517"/>
      <c r="E57" s="516">
        <f t="shared" si="2"/>
        <v>2400</v>
      </c>
      <c r="F57" s="516">
        <f t="shared" si="3"/>
        <v>2400</v>
      </c>
      <c r="G57" s="118">
        <f t="shared" si="0"/>
        <v>100</v>
      </c>
      <c r="H57" s="151">
        <v>1500</v>
      </c>
      <c r="I57" s="128"/>
      <c r="J57" s="129"/>
      <c r="K57" s="129">
        <v>9890</v>
      </c>
      <c r="L57" s="128"/>
      <c r="M57" s="129"/>
      <c r="N57" s="129">
        <v>1428</v>
      </c>
      <c r="O57" s="129">
        <v>2400</v>
      </c>
      <c r="P57" s="129">
        <v>2400</v>
      </c>
    </row>
    <row r="58" spans="1:16" s="125" customFormat="1">
      <c r="A58" s="142" t="s">
        <v>198</v>
      </c>
      <c r="B58" s="127" t="s">
        <v>199</v>
      </c>
      <c r="C58" s="154">
        <f t="shared" si="1"/>
        <v>578073</v>
      </c>
      <c r="D58" s="517">
        <v>10000</v>
      </c>
      <c r="E58" s="516">
        <f t="shared" si="2"/>
        <v>696230</v>
      </c>
      <c r="F58" s="516">
        <f t="shared" si="3"/>
        <v>605230</v>
      </c>
      <c r="G58" s="118">
        <f t="shared" si="0"/>
        <v>86.929606595521591</v>
      </c>
      <c r="H58" s="151">
        <v>543273</v>
      </c>
      <c r="I58" s="128"/>
      <c r="J58" s="129"/>
      <c r="K58" s="129">
        <v>20200</v>
      </c>
      <c r="L58" s="128">
        <v>696230</v>
      </c>
      <c r="M58" s="129">
        <v>605230</v>
      </c>
      <c r="N58" s="129">
        <v>14600</v>
      </c>
      <c r="O58" s="129"/>
      <c r="P58" s="129"/>
    </row>
    <row r="59" spans="1:16" s="125" customFormat="1">
      <c r="A59" s="142" t="s">
        <v>200</v>
      </c>
      <c r="B59" s="127" t="s">
        <v>201</v>
      </c>
      <c r="C59" s="154">
        <f t="shared" si="1"/>
        <v>2500</v>
      </c>
      <c r="D59" s="517"/>
      <c r="E59" s="516">
        <f t="shared" si="2"/>
        <v>0</v>
      </c>
      <c r="F59" s="516">
        <f t="shared" si="3"/>
        <v>0</v>
      </c>
      <c r="G59" s="118"/>
      <c r="H59" s="151"/>
      <c r="I59" s="128"/>
      <c r="J59" s="129"/>
      <c r="K59" s="129">
        <v>2500</v>
      </c>
      <c r="L59" s="128"/>
      <c r="M59" s="129"/>
      <c r="N59" s="129"/>
      <c r="O59" s="129"/>
      <c r="P59" s="129"/>
    </row>
    <row r="60" spans="1:16" s="125" customFormat="1">
      <c r="A60" s="116" t="s">
        <v>202</v>
      </c>
      <c r="B60" s="124">
        <v>5300</v>
      </c>
      <c r="C60" s="154">
        <f t="shared" si="1"/>
        <v>10440</v>
      </c>
      <c r="D60" s="516">
        <f>SUM(D62)</f>
        <v>99670</v>
      </c>
      <c r="E60" s="516">
        <f t="shared" si="2"/>
        <v>92911</v>
      </c>
      <c r="F60" s="516">
        <f t="shared" si="3"/>
        <v>36481</v>
      </c>
      <c r="G60" s="118">
        <f t="shared" si="0"/>
        <v>39.264457383948077</v>
      </c>
      <c r="H60" s="151"/>
      <c r="I60" s="119">
        <f>SUM(I62)</f>
        <v>0</v>
      </c>
      <c r="J60" s="120">
        <f>SUM(J62)</f>
        <v>0</v>
      </c>
      <c r="K60" s="119">
        <f>SUM(K61:K62)</f>
        <v>10440</v>
      </c>
      <c r="L60" s="119">
        <f>SUM(L61:L62)</f>
        <v>92911</v>
      </c>
      <c r="M60" s="120">
        <f>SUM(M61:M63)</f>
        <v>36481</v>
      </c>
      <c r="N60" s="120"/>
      <c r="O60" s="120"/>
      <c r="P60" s="120"/>
    </row>
    <row r="61" spans="1:16">
      <c r="A61" s="142" t="s">
        <v>203</v>
      </c>
      <c r="B61" s="127" t="s">
        <v>204</v>
      </c>
      <c r="C61" s="154">
        <f t="shared" si="1"/>
        <v>7440</v>
      </c>
      <c r="D61" s="517"/>
      <c r="E61" s="516">
        <f t="shared" si="2"/>
        <v>0</v>
      </c>
      <c r="F61" s="516">
        <f t="shared" si="3"/>
        <v>0</v>
      </c>
      <c r="G61" s="118"/>
      <c r="H61" s="151"/>
      <c r="I61" s="128"/>
      <c r="J61" s="129"/>
      <c r="K61" s="129">
        <v>7440</v>
      </c>
      <c r="L61" s="128"/>
      <c r="M61" s="129"/>
      <c r="N61" s="129"/>
      <c r="O61" s="129"/>
      <c r="P61" s="129"/>
    </row>
    <row r="62" spans="1:16" s="125" customFormat="1">
      <c r="A62" s="135" t="s">
        <v>205</v>
      </c>
      <c r="B62" s="127" t="s">
        <v>206</v>
      </c>
      <c r="C62" s="154">
        <f t="shared" si="1"/>
        <v>3000</v>
      </c>
      <c r="D62" s="517">
        <v>99670</v>
      </c>
      <c r="E62" s="516">
        <f t="shared" si="2"/>
        <v>92911</v>
      </c>
      <c r="F62" s="516">
        <f t="shared" si="3"/>
        <v>36481</v>
      </c>
      <c r="G62" s="118">
        <f t="shared" si="0"/>
        <v>39.264457383948077</v>
      </c>
      <c r="H62" s="151"/>
      <c r="I62" s="128"/>
      <c r="J62" s="129"/>
      <c r="K62" s="129">
        <v>3000</v>
      </c>
      <c r="L62" s="128">
        <v>92911</v>
      </c>
      <c r="M62" s="129">
        <v>36481</v>
      </c>
      <c r="N62" s="129"/>
      <c r="O62" s="120"/>
      <c r="P62" s="120"/>
    </row>
    <row r="63" spans="1:16" s="125" customFormat="1">
      <c r="A63" s="138"/>
      <c r="B63" s="124"/>
      <c r="C63" s="154">
        <f t="shared" si="1"/>
        <v>0</v>
      </c>
      <c r="D63" s="517"/>
      <c r="E63" s="516">
        <f t="shared" si="2"/>
        <v>0</v>
      </c>
      <c r="F63" s="516">
        <f t="shared" si="3"/>
        <v>0</v>
      </c>
      <c r="G63" s="118"/>
      <c r="H63" s="151"/>
      <c r="I63" s="128"/>
      <c r="J63" s="129"/>
      <c r="K63" s="129"/>
      <c r="L63" s="119"/>
      <c r="M63" s="120"/>
      <c r="N63" s="120"/>
      <c r="O63" s="120"/>
      <c r="P63" s="120"/>
    </row>
    <row r="64" spans="1:16">
      <c r="A64" s="139" t="s">
        <v>207</v>
      </c>
      <c r="B64" s="124"/>
      <c r="C64" s="154">
        <f t="shared" si="1"/>
        <v>2225104</v>
      </c>
      <c r="D64" s="516">
        <f>SUM(D51:D52,D60)</f>
        <v>1154200</v>
      </c>
      <c r="E64" s="516">
        <f t="shared" si="2"/>
        <v>2269043</v>
      </c>
      <c r="F64" s="516">
        <f t="shared" si="3"/>
        <v>1069579</v>
      </c>
      <c r="G64" s="118">
        <f t="shared" si="0"/>
        <v>47.137890291193244</v>
      </c>
      <c r="H64" s="151">
        <f>SUM(H51,H52,H60)</f>
        <v>557848</v>
      </c>
      <c r="I64" s="120">
        <f>SUM(I51,I52,I60)</f>
        <v>51236</v>
      </c>
      <c r="J64" s="120">
        <f>SUM(J51:J52,J60)</f>
        <v>31625</v>
      </c>
      <c r="K64" s="120">
        <f>SUM(K51,K52,K60)</f>
        <v>1600683</v>
      </c>
      <c r="L64" s="120">
        <f>SUM(L51:L52,L60,L63)</f>
        <v>1921527</v>
      </c>
      <c r="M64" s="120">
        <f>SUM(M51:M52,M60,M63)</f>
        <v>1030778</v>
      </c>
      <c r="N64" s="120">
        <f>SUM(N51,N52)</f>
        <v>66573</v>
      </c>
      <c r="O64" s="120">
        <f>SUM(O51:O52)</f>
        <v>296280</v>
      </c>
      <c r="P64" s="120">
        <f>SUM(P51:P52)</f>
        <v>7176</v>
      </c>
    </row>
    <row r="65" spans="1:16">
      <c r="A65" s="143"/>
      <c r="B65" s="144"/>
      <c r="C65" s="524"/>
      <c r="D65" s="525"/>
      <c r="E65" s="525"/>
      <c r="F65" s="525"/>
      <c r="G65" s="118"/>
      <c r="H65" s="153"/>
      <c r="I65" s="145"/>
      <c r="J65" s="145"/>
      <c r="K65" s="145"/>
      <c r="L65" s="145"/>
      <c r="M65" s="146"/>
      <c r="N65" s="146"/>
      <c r="O65" s="146"/>
      <c r="P65" s="146"/>
    </row>
    <row r="66" spans="1:16" s="147" customFormat="1">
      <c r="A66" s="527" t="s">
        <v>212</v>
      </c>
      <c r="B66" s="528"/>
      <c r="C66" s="508">
        <f t="shared" si="1"/>
        <v>10386475</v>
      </c>
      <c r="D66" s="508">
        <f>SUM(D9,D10,D11,D16,D31,D35,D37,D40,D41,D49,D51,D52,D60)</f>
        <v>9347059</v>
      </c>
      <c r="E66" s="508">
        <f>SUM(E9,E10,E11,E16,E31,E35,E37,E40,E41,E49,E51,E52,E60)</f>
        <v>12436525</v>
      </c>
      <c r="F66" s="508">
        <f>SUM(F9,F10,F11,F16,F31,F35,F37,F40,F41,F49,F51,F52,F60)</f>
        <v>10602524</v>
      </c>
      <c r="G66" s="118">
        <f t="shared" si="0"/>
        <v>85.253107278761547</v>
      </c>
      <c r="H66" s="526">
        <f>SUM(H9,H10,H11,H16,H31,H37,H40,H41,H47,H52)</f>
        <v>5913058</v>
      </c>
      <c r="I66" s="508">
        <f>SUM(I9,I10,I11,I16,I31,I35,I37,I40,I41,I49,I51,I52,I60)</f>
        <v>6163283</v>
      </c>
      <c r="J66" s="508">
        <f>SUM(J9,J10,J11,J16,J31,J35,J37,J40,J41,J49,J51,J52,J60)</f>
        <v>5869952</v>
      </c>
      <c r="K66" s="526">
        <f>SUM(K9,K10,K11,K16,K31,K35,K37,K41,K49,K51,K52,K60)</f>
        <v>4055903</v>
      </c>
      <c r="L66" s="508">
        <f>SUM(L9,L10,L11,L16,L31,L35,L37,L40,L41,L49,L51,L52,L60)</f>
        <v>5607997</v>
      </c>
      <c r="M66" s="508">
        <f>SUM(M9,M10,M11,M16,M31,M35,M37,M40,M41,M49,M51,M52,M60)</f>
        <v>4375910</v>
      </c>
      <c r="N66" s="526">
        <f>SUM(N9,N10,N11,N16,N31,N51:N52)</f>
        <v>417514</v>
      </c>
      <c r="O66" s="508">
        <f>SUM(O9,O10,O11,O16,O31,O35,O37,O40,O41,O49,O51,O52,O60)</f>
        <v>665245</v>
      </c>
      <c r="P66" s="526">
        <f>SUM(P9,P10,P11,P16,P49,P51,P52)</f>
        <v>356662</v>
      </c>
    </row>
    <row r="67" spans="1:16">
      <c r="E67" s="520"/>
      <c r="F67" s="521"/>
    </row>
    <row r="68" spans="1:16">
      <c r="A68" s="1" t="s">
        <v>672</v>
      </c>
    </row>
    <row r="69" spans="1:16">
      <c r="A69" s="1" t="s">
        <v>675</v>
      </c>
    </row>
  </sheetData>
  <mergeCells count="9">
    <mergeCell ref="H5:J5"/>
    <mergeCell ref="K5:M5"/>
    <mergeCell ref="N5:P5"/>
    <mergeCell ref="H4:P4"/>
    <mergeCell ref="O1:P1"/>
    <mergeCell ref="A2:P2"/>
    <mergeCell ref="A4:A6"/>
    <mergeCell ref="B4:B6"/>
    <mergeCell ref="C4:F5"/>
  </mergeCells>
  <pageMargins left="0.25" right="0.25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158"/>
  <sheetViews>
    <sheetView topLeftCell="A136" workbookViewId="0">
      <selection activeCell="B157" sqref="B157:B158"/>
    </sheetView>
  </sheetViews>
  <sheetFormatPr defaultRowHeight="15"/>
  <cols>
    <col min="1" max="1" width="6.7109375" style="163" customWidth="1"/>
    <col min="2" max="2" width="29.140625" customWidth="1"/>
    <col min="7" max="8" width="8.28515625" bestFit="1" customWidth="1"/>
    <col min="9" max="9" width="9.42578125" customWidth="1"/>
    <col min="10" max="10" width="8.28515625" bestFit="1" customWidth="1"/>
    <col min="11" max="11" width="8.7109375" bestFit="1" customWidth="1"/>
    <col min="13" max="13" width="7.28515625" customWidth="1"/>
    <col min="14" max="14" width="8.28515625" bestFit="1" customWidth="1"/>
    <col min="15" max="15" width="9" bestFit="1" customWidth="1"/>
    <col min="16" max="17" width="7.140625" bestFit="1" customWidth="1"/>
  </cols>
  <sheetData>
    <row r="5" spans="1:17">
      <c r="M5" s="585" t="s">
        <v>676</v>
      </c>
      <c r="N5" s="585"/>
      <c r="O5" s="585"/>
      <c r="P5" s="585"/>
      <c r="Q5" s="585"/>
    </row>
    <row r="6" spans="1:17" ht="15.75">
      <c r="B6" s="586" t="s">
        <v>107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</row>
    <row r="7" spans="1:17">
      <c r="B7" s="585" t="s">
        <v>213</v>
      </c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</row>
    <row r="9" spans="1:17" ht="15" customHeight="1">
      <c r="A9" s="597" t="s">
        <v>214</v>
      </c>
      <c r="B9" s="598" t="s">
        <v>215</v>
      </c>
      <c r="C9" s="598" t="s">
        <v>280</v>
      </c>
      <c r="D9" s="598" t="s">
        <v>216</v>
      </c>
      <c r="E9" s="598" t="s">
        <v>217</v>
      </c>
      <c r="F9" s="598" t="s">
        <v>292</v>
      </c>
      <c r="G9" s="596" t="s">
        <v>218</v>
      </c>
      <c r="H9" s="596"/>
      <c r="I9" s="596"/>
      <c r="J9" s="596"/>
      <c r="K9" s="596"/>
      <c r="L9" s="596"/>
      <c r="M9" s="596"/>
      <c r="N9" s="596"/>
      <c r="O9" s="596"/>
      <c r="P9" s="596"/>
      <c r="Q9" s="596"/>
    </row>
    <row r="10" spans="1:17" ht="90" customHeight="1">
      <c r="A10" s="597"/>
      <c r="B10" s="598"/>
      <c r="C10" s="598"/>
      <c r="D10" s="598"/>
      <c r="E10" s="598"/>
      <c r="F10" s="598"/>
      <c r="G10" s="186" t="s">
        <v>219</v>
      </c>
      <c r="H10" s="186" t="s">
        <v>220</v>
      </c>
      <c r="I10" s="186" t="s">
        <v>221</v>
      </c>
      <c r="J10" s="186" t="s">
        <v>222</v>
      </c>
      <c r="K10" s="186" t="s">
        <v>223</v>
      </c>
      <c r="L10" s="186" t="s">
        <v>224</v>
      </c>
      <c r="M10" s="186" t="s">
        <v>225</v>
      </c>
      <c r="N10" s="186" t="s">
        <v>226</v>
      </c>
      <c r="O10" s="186" t="s">
        <v>239</v>
      </c>
      <c r="P10" s="186" t="s">
        <v>290</v>
      </c>
      <c r="Q10" s="186" t="s">
        <v>291</v>
      </c>
    </row>
    <row r="11" spans="1:17" s="161" customFormat="1">
      <c r="A11" s="180">
        <v>1</v>
      </c>
      <c r="B11" s="180">
        <v>2</v>
      </c>
      <c r="C11" s="180">
        <v>3</v>
      </c>
      <c r="D11" s="180">
        <v>4</v>
      </c>
      <c r="E11" s="180">
        <v>5</v>
      </c>
      <c r="F11" s="180">
        <v>6</v>
      </c>
      <c r="G11" s="180">
        <v>7</v>
      </c>
      <c r="H11" s="180">
        <v>8</v>
      </c>
      <c r="I11" s="180">
        <v>9</v>
      </c>
      <c r="J11" s="180">
        <v>10</v>
      </c>
      <c r="K11" s="180">
        <v>11</v>
      </c>
      <c r="L11" s="180">
        <v>12</v>
      </c>
      <c r="M11" s="180">
        <v>13</v>
      </c>
      <c r="N11" s="180">
        <v>14</v>
      </c>
      <c r="O11" s="180">
        <v>15</v>
      </c>
      <c r="P11" s="180">
        <v>16</v>
      </c>
      <c r="Q11" s="180">
        <v>17</v>
      </c>
    </row>
    <row r="12" spans="1:17" s="161" customFormat="1">
      <c r="A12" s="180"/>
      <c r="B12" s="590" t="s">
        <v>272</v>
      </c>
      <c r="C12" s="591"/>
      <c r="D12" s="591"/>
      <c r="E12" s="591"/>
      <c r="F12" s="592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>
      <c r="A13" s="169">
        <v>1117</v>
      </c>
      <c r="B13" s="582" t="s">
        <v>227</v>
      </c>
      <c r="C13" s="583"/>
      <c r="D13" s="583"/>
      <c r="E13" s="583"/>
      <c r="F13" s="584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</row>
    <row r="14" spans="1:17">
      <c r="A14" s="168" t="s">
        <v>228</v>
      </c>
      <c r="B14" s="167" t="s">
        <v>233</v>
      </c>
      <c r="C14" s="167">
        <v>10021</v>
      </c>
      <c r="D14" s="167"/>
      <c r="E14" s="167">
        <v>4310</v>
      </c>
      <c r="F14" s="167">
        <v>4310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</row>
    <row r="15" spans="1:17">
      <c r="A15" s="168" t="s">
        <v>229</v>
      </c>
      <c r="B15" s="167" t="s">
        <v>234</v>
      </c>
      <c r="C15" s="167">
        <v>32344</v>
      </c>
      <c r="D15" s="167"/>
      <c r="E15" s="167">
        <v>13978</v>
      </c>
      <c r="F15" s="167">
        <v>13978</v>
      </c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</row>
    <row r="16" spans="1:17">
      <c r="A16" s="168" t="s">
        <v>230</v>
      </c>
      <c r="B16" s="167" t="s">
        <v>235</v>
      </c>
      <c r="C16" s="167">
        <v>9441</v>
      </c>
      <c r="D16" s="167"/>
      <c r="E16" s="167">
        <v>5597</v>
      </c>
      <c r="F16" s="167">
        <v>5597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>
      <c r="A17" s="168" t="s">
        <v>231</v>
      </c>
      <c r="B17" s="167" t="s">
        <v>237</v>
      </c>
      <c r="C17" s="167">
        <v>4024</v>
      </c>
      <c r="D17" s="167"/>
      <c r="E17" s="167">
        <v>2808</v>
      </c>
      <c r="F17" s="167">
        <f>SUM(K17:L17)</f>
        <v>2808</v>
      </c>
      <c r="G17" s="167"/>
      <c r="H17" s="167"/>
      <c r="I17" s="167"/>
      <c r="J17" s="167"/>
      <c r="K17" s="167">
        <v>2617</v>
      </c>
      <c r="L17" s="167">
        <v>191</v>
      </c>
      <c r="M17" s="167"/>
      <c r="N17" s="167"/>
      <c r="O17" s="167"/>
      <c r="P17" s="167"/>
      <c r="Q17" s="167"/>
    </row>
    <row r="18" spans="1:17" s="162" customFormat="1">
      <c r="A18" s="169"/>
      <c r="B18" s="170" t="s">
        <v>232</v>
      </c>
      <c r="C18" s="170">
        <f>SUM(C14:C17)</f>
        <v>55830</v>
      </c>
      <c r="D18" s="170"/>
      <c r="E18" s="170">
        <f>SUM(E14:E17)</f>
        <v>26693</v>
      </c>
      <c r="F18" s="170">
        <f>SUM(F14:F17)</f>
        <v>26693</v>
      </c>
      <c r="G18" s="170"/>
      <c r="H18" s="170"/>
      <c r="I18" s="170"/>
      <c r="J18" s="170"/>
      <c r="K18" s="170">
        <f>SUM(K17)</f>
        <v>2617</v>
      </c>
      <c r="L18" s="170">
        <f>SUM(L17)</f>
        <v>191</v>
      </c>
      <c r="M18" s="170"/>
      <c r="N18" s="170"/>
      <c r="O18" s="170"/>
      <c r="P18" s="170"/>
      <c r="Q18" s="170"/>
    </row>
    <row r="19" spans="1:17">
      <c r="A19" s="169">
        <v>1122</v>
      </c>
      <c r="B19" s="170" t="s">
        <v>236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</row>
    <row r="20" spans="1:17">
      <c r="A20" s="168" t="s">
        <v>228</v>
      </c>
      <c r="B20" s="167" t="s">
        <v>233</v>
      </c>
      <c r="C20" s="167">
        <v>574296</v>
      </c>
      <c r="D20" s="167">
        <v>604300</v>
      </c>
      <c r="E20" s="167">
        <v>605122</v>
      </c>
      <c r="F20" s="167">
        <v>605122</v>
      </c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</row>
    <row r="21" spans="1:17">
      <c r="A21" s="168" t="s">
        <v>229</v>
      </c>
      <c r="B21" s="167" t="s">
        <v>234</v>
      </c>
      <c r="C21" s="167"/>
      <c r="D21" s="167">
        <v>20000</v>
      </c>
      <c r="E21" s="167">
        <v>18549</v>
      </c>
      <c r="F21" s="167">
        <v>18549</v>
      </c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</row>
    <row r="22" spans="1:17">
      <c r="A22" s="168" t="s">
        <v>230</v>
      </c>
      <c r="B22" s="167" t="s">
        <v>235</v>
      </c>
      <c r="C22" s="167">
        <v>121604</v>
      </c>
      <c r="D22" s="167">
        <v>114900</v>
      </c>
      <c r="E22" s="167">
        <v>115529</v>
      </c>
      <c r="F22" s="167">
        <v>115529</v>
      </c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</row>
    <row r="23" spans="1:17" s="162" customFormat="1">
      <c r="A23" s="169"/>
      <c r="B23" s="170" t="s">
        <v>232</v>
      </c>
      <c r="C23" s="170">
        <f>SUM(C20:C22)</f>
        <v>695900</v>
      </c>
      <c r="D23" s="170">
        <f>SUM(D20:D22)</f>
        <v>739200</v>
      </c>
      <c r="E23" s="170">
        <f>SUM(E20:E22)</f>
        <v>739200</v>
      </c>
      <c r="F23" s="170">
        <f>SUM(F20:F22)</f>
        <v>739200</v>
      </c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4" spans="1:17" s="162" customFormat="1">
      <c r="A24" s="176"/>
      <c r="B24" s="177" t="s">
        <v>265</v>
      </c>
      <c r="C24" s="177">
        <f>SUM(C18,C23)</f>
        <v>751730</v>
      </c>
      <c r="D24" s="177">
        <f t="shared" ref="D24:L24" si="0">SUM(D18,D23)</f>
        <v>739200</v>
      </c>
      <c r="E24" s="177">
        <f t="shared" si="0"/>
        <v>765893</v>
      </c>
      <c r="F24" s="177">
        <f t="shared" si="0"/>
        <v>765893</v>
      </c>
      <c r="G24" s="177">
        <f t="shared" si="0"/>
        <v>0</v>
      </c>
      <c r="H24" s="177">
        <f t="shared" si="0"/>
        <v>0</v>
      </c>
      <c r="I24" s="177">
        <f t="shared" si="0"/>
        <v>0</v>
      </c>
      <c r="J24" s="177">
        <f t="shared" si="0"/>
        <v>0</v>
      </c>
      <c r="K24" s="177">
        <f t="shared" si="0"/>
        <v>2617</v>
      </c>
      <c r="L24" s="177">
        <f t="shared" si="0"/>
        <v>191</v>
      </c>
      <c r="M24" s="177"/>
      <c r="N24" s="177"/>
      <c r="O24" s="177"/>
      <c r="P24" s="177"/>
      <c r="Q24" s="177"/>
    </row>
    <row r="25" spans="1:17" s="162" customFormat="1">
      <c r="A25" s="174"/>
      <c r="B25" s="587" t="s">
        <v>273</v>
      </c>
      <c r="C25" s="588"/>
      <c r="D25" s="588"/>
      <c r="E25" s="588"/>
      <c r="F25" s="589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</row>
    <row r="26" spans="1:17">
      <c r="A26" s="169">
        <v>1239</v>
      </c>
      <c r="B26" s="582" t="s">
        <v>238</v>
      </c>
      <c r="C26" s="583"/>
      <c r="D26" s="583"/>
      <c r="E26" s="583"/>
      <c r="F26" s="584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</row>
    <row r="27" spans="1:17">
      <c r="A27" s="168" t="s">
        <v>229</v>
      </c>
      <c r="B27" s="167" t="s">
        <v>234</v>
      </c>
      <c r="C27" s="167">
        <v>1639</v>
      </c>
      <c r="D27" s="167">
        <v>14420</v>
      </c>
      <c r="E27" s="167">
        <v>14420</v>
      </c>
      <c r="F27" s="167">
        <v>1954</v>
      </c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</row>
    <row r="28" spans="1:17">
      <c r="A28" s="168" t="s">
        <v>230</v>
      </c>
      <c r="B28" s="167" t="s">
        <v>235</v>
      </c>
      <c r="C28" s="167">
        <v>164</v>
      </c>
      <c r="D28" s="167">
        <v>2720</v>
      </c>
      <c r="E28" s="167">
        <v>2720</v>
      </c>
      <c r="F28" s="167">
        <v>220</v>
      </c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</row>
    <row r="29" spans="1:17">
      <c r="A29" s="168" t="s">
        <v>231</v>
      </c>
      <c r="B29" s="167" t="s">
        <v>237</v>
      </c>
      <c r="C29" s="167">
        <v>3954</v>
      </c>
      <c r="D29" s="167">
        <v>49594</v>
      </c>
      <c r="E29" s="167">
        <v>37881</v>
      </c>
      <c r="F29" s="167">
        <f>SUM(G29:O29)</f>
        <v>5335</v>
      </c>
      <c r="G29" s="167">
        <v>119</v>
      </c>
      <c r="H29" s="167"/>
      <c r="I29" s="167"/>
      <c r="J29" s="167"/>
      <c r="K29" s="167">
        <v>1019</v>
      </c>
      <c r="L29" s="167">
        <v>927</v>
      </c>
      <c r="M29" s="167">
        <v>2969</v>
      </c>
      <c r="N29" s="167"/>
      <c r="O29" s="167">
        <v>301</v>
      </c>
      <c r="P29" s="167"/>
      <c r="Q29" s="167"/>
    </row>
    <row r="30" spans="1:17" s="162" customFormat="1">
      <c r="A30" s="169"/>
      <c r="B30" s="170" t="s">
        <v>232</v>
      </c>
      <c r="C30" s="170">
        <f>SUM(C27:C29)</f>
        <v>5757</v>
      </c>
      <c r="D30" s="170">
        <f>SUM(D27:D29)</f>
        <v>66734</v>
      </c>
      <c r="E30" s="170">
        <f>SUM(E27:E29)</f>
        <v>55021</v>
      </c>
      <c r="F30" s="170">
        <f>SUM(F27:F29)</f>
        <v>7509</v>
      </c>
      <c r="G30" s="170">
        <f>SUM(G29)</f>
        <v>119</v>
      </c>
      <c r="H30" s="170"/>
      <c r="I30" s="170"/>
      <c r="J30" s="170"/>
      <c r="K30" s="170">
        <f t="shared" ref="K30:O30" si="1">SUM(K29)</f>
        <v>1019</v>
      </c>
      <c r="L30" s="170">
        <f t="shared" si="1"/>
        <v>927</v>
      </c>
      <c r="M30" s="170">
        <f t="shared" si="1"/>
        <v>2969</v>
      </c>
      <c r="N30" s="170">
        <f t="shared" si="1"/>
        <v>0</v>
      </c>
      <c r="O30" s="170">
        <f t="shared" si="1"/>
        <v>301</v>
      </c>
      <c r="P30" s="170"/>
      <c r="Q30" s="170"/>
    </row>
    <row r="31" spans="1:17">
      <c r="A31" s="169">
        <v>1282</v>
      </c>
      <c r="B31" s="170" t="s">
        <v>240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</row>
    <row r="32" spans="1:17">
      <c r="A32" s="168" t="s">
        <v>228</v>
      </c>
      <c r="B32" s="167" t="s">
        <v>233</v>
      </c>
      <c r="C32" s="167">
        <v>18597</v>
      </c>
      <c r="D32" s="167">
        <v>20800</v>
      </c>
      <c r="E32" s="167">
        <v>21946</v>
      </c>
      <c r="F32" s="167">
        <v>21946</v>
      </c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</row>
    <row r="33" spans="1:17">
      <c r="A33" s="168" t="s">
        <v>229</v>
      </c>
      <c r="B33" s="167" t="s">
        <v>234</v>
      </c>
      <c r="C33" s="167">
        <v>29291</v>
      </c>
      <c r="D33" s="167">
        <v>34480</v>
      </c>
      <c r="E33" s="167">
        <v>34745</v>
      </c>
      <c r="F33" s="167">
        <v>34745</v>
      </c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</row>
    <row r="34" spans="1:17">
      <c r="A34" s="168" t="s">
        <v>230</v>
      </c>
      <c r="B34" s="167" t="s">
        <v>235</v>
      </c>
      <c r="C34" s="167">
        <v>9077</v>
      </c>
      <c r="D34" s="167">
        <v>9360</v>
      </c>
      <c r="E34" s="167">
        <v>10618</v>
      </c>
      <c r="F34" s="167">
        <v>10618</v>
      </c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</row>
    <row r="35" spans="1:17">
      <c r="A35" s="168" t="s">
        <v>231</v>
      </c>
      <c r="B35" s="167" t="s">
        <v>237</v>
      </c>
      <c r="C35" s="167">
        <v>11619</v>
      </c>
      <c r="D35" s="167">
        <v>5822</v>
      </c>
      <c r="E35" s="167">
        <v>12592</v>
      </c>
      <c r="F35" s="167">
        <f>SUM(G35:O35)</f>
        <v>12592</v>
      </c>
      <c r="G35" s="167">
        <v>655</v>
      </c>
      <c r="H35" s="167"/>
      <c r="I35" s="167"/>
      <c r="J35" s="167"/>
      <c r="K35" s="167">
        <v>1871</v>
      </c>
      <c r="L35" s="167">
        <v>8385</v>
      </c>
      <c r="M35" s="167">
        <v>1261</v>
      </c>
      <c r="N35" s="167"/>
      <c r="O35" s="167">
        <v>420</v>
      </c>
      <c r="P35" s="167"/>
      <c r="Q35" s="167"/>
    </row>
    <row r="36" spans="1:17">
      <c r="A36" s="168" t="s">
        <v>244</v>
      </c>
      <c r="B36" s="167" t="s">
        <v>245</v>
      </c>
      <c r="C36" s="167"/>
      <c r="D36" s="167"/>
      <c r="E36" s="167">
        <v>18</v>
      </c>
      <c r="F36" s="167">
        <v>18</v>
      </c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</row>
    <row r="37" spans="1:17" s="162" customFormat="1">
      <c r="A37" s="169"/>
      <c r="B37" s="170" t="s">
        <v>232</v>
      </c>
      <c r="C37" s="170">
        <f>SUM(C32:C35)</f>
        <v>68584</v>
      </c>
      <c r="D37" s="170">
        <f>SUM(D32:D35)</f>
        <v>70462</v>
      </c>
      <c r="E37" s="170">
        <f>SUM(E32:E36)</f>
        <v>79919</v>
      </c>
      <c r="F37" s="170">
        <f>SUM(F32:F36)</f>
        <v>79919</v>
      </c>
      <c r="G37" s="170">
        <f>SUM(G35)</f>
        <v>655</v>
      </c>
      <c r="H37" s="170"/>
      <c r="I37" s="170"/>
      <c r="J37" s="170"/>
      <c r="K37" s="170">
        <f t="shared" ref="K37:O37" si="2">SUM(K35)</f>
        <v>1871</v>
      </c>
      <c r="L37" s="170">
        <f t="shared" si="2"/>
        <v>8385</v>
      </c>
      <c r="M37" s="170">
        <f t="shared" si="2"/>
        <v>1261</v>
      </c>
      <c r="N37" s="170">
        <f t="shared" si="2"/>
        <v>0</v>
      </c>
      <c r="O37" s="170">
        <f t="shared" si="2"/>
        <v>420</v>
      </c>
      <c r="P37" s="170"/>
      <c r="Q37" s="170"/>
    </row>
    <row r="38" spans="1:17" ht="45" customHeight="1">
      <c r="A38" s="169">
        <v>1283</v>
      </c>
      <c r="B38" s="593" t="s">
        <v>281</v>
      </c>
      <c r="C38" s="594"/>
      <c r="D38" s="594"/>
      <c r="E38" s="594"/>
      <c r="F38" s="595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</row>
    <row r="39" spans="1:17">
      <c r="A39" s="168" t="s">
        <v>241</v>
      </c>
      <c r="B39" s="167" t="s">
        <v>188</v>
      </c>
      <c r="C39" s="172">
        <v>543273</v>
      </c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</row>
    <row r="40" spans="1:17">
      <c r="A40" s="169">
        <v>1285</v>
      </c>
      <c r="B40" s="170" t="s">
        <v>262</v>
      </c>
      <c r="C40" s="171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</row>
    <row r="41" spans="1:17">
      <c r="A41" s="168" t="s">
        <v>231</v>
      </c>
      <c r="B41" s="167" t="s">
        <v>237</v>
      </c>
      <c r="C41" s="171"/>
      <c r="D41" s="167"/>
      <c r="E41" s="167">
        <v>2181</v>
      </c>
      <c r="F41" s="167">
        <f>SUM(K41:P41)</f>
        <v>2181</v>
      </c>
      <c r="G41" s="167"/>
      <c r="H41" s="167"/>
      <c r="I41" s="167"/>
      <c r="J41" s="167"/>
      <c r="K41" s="167">
        <v>90</v>
      </c>
      <c r="L41" s="167"/>
      <c r="M41" s="167">
        <v>480</v>
      </c>
      <c r="N41" s="167"/>
      <c r="O41" s="167"/>
      <c r="P41" s="167">
        <v>1611</v>
      </c>
      <c r="Q41" s="167"/>
    </row>
    <row r="42" spans="1:17">
      <c r="A42" s="168" t="s">
        <v>244</v>
      </c>
      <c r="B42" s="167" t="s">
        <v>245</v>
      </c>
      <c r="C42" s="171"/>
      <c r="D42" s="167"/>
      <c r="E42" s="167">
        <v>75</v>
      </c>
      <c r="F42" s="167">
        <v>75</v>
      </c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</row>
    <row r="43" spans="1:17" s="162" customFormat="1">
      <c r="A43" s="169"/>
      <c r="B43" s="170" t="s">
        <v>232</v>
      </c>
      <c r="C43" s="172"/>
      <c r="D43" s="170"/>
      <c r="E43" s="170">
        <f>SUM(E41:E42)</f>
        <v>2256</v>
      </c>
      <c r="F43" s="170">
        <f>SUM(F41:F42)</f>
        <v>2256</v>
      </c>
      <c r="G43" s="170"/>
      <c r="H43" s="170"/>
      <c r="I43" s="170"/>
      <c r="J43" s="170"/>
      <c r="K43" s="170">
        <f>SUM(K41:K42)</f>
        <v>90</v>
      </c>
      <c r="L43" s="170"/>
      <c r="M43" s="170">
        <f>SUM(M41:M42)</f>
        <v>480</v>
      </c>
      <c r="N43" s="170"/>
      <c r="O43" s="170"/>
      <c r="P43" s="170">
        <f>SUM(P41:P42)</f>
        <v>1611</v>
      </c>
      <c r="Q43" s="170"/>
    </row>
    <row r="44" spans="1:17" s="162" customFormat="1">
      <c r="A44" s="176"/>
      <c r="B44" s="177" t="s">
        <v>266</v>
      </c>
      <c r="C44" s="178">
        <f>SUM(C30,C37,C39,C43)</f>
        <v>617614</v>
      </c>
      <c r="D44" s="178">
        <f t="shared" ref="D44:Q44" si="3">SUM(D30,D37,D39,D43)</f>
        <v>137196</v>
      </c>
      <c r="E44" s="178">
        <f t="shared" si="3"/>
        <v>137196</v>
      </c>
      <c r="F44" s="178">
        <f t="shared" si="3"/>
        <v>89684</v>
      </c>
      <c r="G44" s="178">
        <f t="shared" si="3"/>
        <v>774</v>
      </c>
      <c r="H44" s="178"/>
      <c r="I44" s="178"/>
      <c r="J44" s="178"/>
      <c r="K44" s="178">
        <f t="shared" si="3"/>
        <v>2980</v>
      </c>
      <c r="L44" s="178">
        <f t="shared" si="3"/>
        <v>9312</v>
      </c>
      <c r="M44" s="178">
        <f t="shared" si="3"/>
        <v>4710</v>
      </c>
      <c r="N44" s="178"/>
      <c r="O44" s="178">
        <f t="shared" si="3"/>
        <v>721</v>
      </c>
      <c r="P44" s="178">
        <f t="shared" si="3"/>
        <v>1611</v>
      </c>
      <c r="Q44" s="178">
        <f t="shared" si="3"/>
        <v>0</v>
      </c>
    </row>
    <row r="45" spans="1:17" s="182" customFormat="1">
      <c r="A45" s="174"/>
      <c r="B45" s="587" t="s">
        <v>274</v>
      </c>
      <c r="C45" s="588"/>
      <c r="D45" s="588"/>
      <c r="E45" s="588"/>
      <c r="F45" s="589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>
      <c r="A46" s="169">
        <v>1311</v>
      </c>
      <c r="B46" s="582" t="s">
        <v>242</v>
      </c>
      <c r="C46" s="583"/>
      <c r="D46" s="583"/>
      <c r="E46" s="583"/>
      <c r="F46" s="584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</row>
    <row r="47" spans="1:17">
      <c r="A47" s="168" t="s">
        <v>228</v>
      </c>
      <c r="B47" s="167" t="s">
        <v>233</v>
      </c>
      <c r="C47" s="167">
        <v>578474</v>
      </c>
      <c r="D47" s="167">
        <v>606000</v>
      </c>
      <c r="E47" s="167">
        <v>647303</v>
      </c>
      <c r="F47" s="167">
        <v>647303</v>
      </c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</row>
    <row r="48" spans="1:17">
      <c r="A48" s="168" t="s">
        <v>229</v>
      </c>
      <c r="B48" s="167" t="s">
        <v>234</v>
      </c>
      <c r="C48" s="167">
        <v>52221</v>
      </c>
      <c r="D48" s="167">
        <v>58000</v>
      </c>
      <c r="E48" s="167">
        <v>21197</v>
      </c>
      <c r="F48" s="167">
        <v>21197</v>
      </c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</row>
    <row r="49" spans="1:17">
      <c r="A49" s="168" t="s">
        <v>230</v>
      </c>
      <c r="B49" s="167" t="s">
        <v>235</v>
      </c>
      <c r="C49" s="167">
        <v>127267</v>
      </c>
      <c r="D49" s="167">
        <v>150600</v>
      </c>
      <c r="E49" s="167">
        <v>145112</v>
      </c>
      <c r="F49" s="167">
        <v>145112</v>
      </c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</row>
    <row r="50" spans="1:17">
      <c r="A50" s="168" t="s">
        <v>231</v>
      </c>
      <c r="B50" s="167" t="s">
        <v>237</v>
      </c>
      <c r="C50" s="167">
        <v>56026</v>
      </c>
      <c r="D50" s="167">
        <v>124443</v>
      </c>
      <c r="E50" s="167">
        <v>79603</v>
      </c>
      <c r="F50" s="167">
        <f>SUM(G50:Q50)</f>
        <v>77741</v>
      </c>
      <c r="G50" s="167">
        <v>13753</v>
      </c>
      <c r="H50" s="167"/>
      <c r="I50" s="167">
        <v>19923</v>
      </c>
      <c r="J50" s="167">
        <v>6221</v>
      </c>
      <c r="K50" s="167">
        <v>3637</v>
      </c>
      <c r="L50" s="167"/>
      <c r="M50" s="167">
        <v>33680</v>
      </c>
      <c r="N50" s="167"/>
      <c r="O50" s="167">
        <v>27</v>
      </c>
      <c r="P50" s="167"/>
      <c r="Q50" s="167">
        <v>500</v>
      </c>
    </row>
    <row r="51" spans="1:17" s="162" customFormat="1">
      <c r="A51" s="169"/>
      <c r="B51" s="170" t="s">
        <v>232</v>
      </c>
      <c r="C51" s="170">
        <f>SUM(C47:C50)</f>
        <v>813988</v>
      </c>
      <c r="D51" s="170">
        <f>SUM(D47:D50)</f>
        <v>939043</v>
      </c>
      <c r="E51" s="170">
        <f>SUM(E47:E50)</f>
        <v>893215</v>
      </c>
      <c r="F51" s="170">
        <f>SUM(F47:F50)</f>
        <v>891353</v>
      </c>
      <c r="G51" s="170">
        <f>SUM(G50)</f>
        <v>13753</v>
      </c>
      <c r="H51" s="170"/>
      <c r="I51" s="170">
        <f t="shared" ref="I51:O51" si="4">SUM(I50)</f>
        <v>19923</v>
      </c>
      <c r="J51" s="170">
        <f t="shared" si="4"/>
        <v>6221</v>
      </c>
      <c r="K51" s="170">
        <f t="shared" si="4"/>
        <v>3637</v>
      </c>
      <c r="L51" s="170"/>
      <c r="M51" s="170">
        <f t="shared" si="4"/>
        <v>33680</v>
      </c>
      <c r="N51" s="170"/>
      <c r="O51" s="170">
        <f t="shared" si="4"/>
        <v>27</v>
      </c>
      <c r="P51" s="170"/>
      <c r="Q51" s="170">
        <f>SUM(Q50)</f>
        <v>500</v>
      </c>
    </row>
    <row r="52" spans="1:17">
      <c r="A52" s="169">
        <v>1318</v>
      </c>
      <c r="B52" s="582" t="s">
        <v>282</v>
      </c>
      <c r="C52" s="583"/>
      <c r="D52" s="583"/>
      <c r="E52" s="583"/>
      <c r="F52" s="584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</row>
    <row r="53" spans="1:17">
      <c r="A53" s="168" t="s">
        <v>228</v>
      </c>
      <c r="B53" s="167" t="s">
        <v>233</v>
      </c>
      <c r="C53" s="167">
        <v>22006</v>
      </c>
      <c r="D53" s="167">
        <v>20000</v>
      </c>
      <c r="E53" s="167">
        <v>27806</v>
      </c>
      <c r="F53" s="167">
        <v>25407</v>
      </c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</row>
    <row r="54" spans="1:17">
      <c r="A54" s="168" t="s">
        <v>229</v>
      </c>
      <c r="B54" s="167" t="s">
        <v>234</v>
      </c>
      <c r="C54" s="167">
        <v>1826</v>
      </c>
      <c r="D54" s="167">
        <v>2500</v>
      </c>
      <c r="E54" s="167">
        <v>3562</v>
      </c>
      <c r="F54" s="167">
        <v>1909</v>
      </c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</row>
    <row r="55" spans="1:17">
      <c r="A55" s="168" t="s">
        <v>230</v>
      </c>
      <c r="B55" s="167" t="s">
        <v>235</v>
      </c>
      <c r="C55" s="167">
        <v>5067</v>
      </c>
      <c r="D55" s="167">
        <v>4800</v>
      </c>
      <c r="E55" s="167">
        <v>6658</v>
      </c>
      <c r="F55" s="167">
        <v>6046</v>
      </c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</row>
    <row r="56" spans="1:17">
      <c r="A56" s="168" t="s">
        <v>231</v>
      </c>
      <c r="B56" s="167" t="s">
        <v>237</v>
      </c>
      <c r="C56" s="167">
        <v>27367</v>
      </c>
      <c r="D56" s="167">
        <v>76336</v>
      </c>
      <c r="E56" s="167">
        <v>25268</v>
      </c>
      <c r="F56" s="167">
        <f>SUM(G56:M56)</f>
        <v>22252</v>
      </c>
      <c r="G56" s="167">
        <v>2163</v>
      </c>
      <c r="H56" s="167"/>
      <c r="I56" s="167"/>
      <c r="J56" s="167">
        <v>1800</v>
      </c>
      <c r="K56" s="167">
        <v>4684</v>
      </c>
      <c r="L56" s="167">
        <v>10079</v>
      </c>
      <c r="M56" s="167">
        <v>3526</v>
      </c>
      <c r="N56" s="167"/>
      <c r="O56" s="167"/>
      <c r="P56" s="167"/>
      <c r="Q56" s="167"/>
    </row>
    <row r="57" spans="1:17" s="162" customFormat="1">
      <c r="A57" s="169"/>
      <c r="B57" s="170" t="s">
        <v>232</v>
      </c>
      <c r="C57" s="170">
        <f>SUM(C53:C56)</f>
        <v>56266</v>
      </c>
      <c r="D57" s="170">
        <f>SUM(D53:D56)</f>
        <v>103636</v>
      </c>
      <c r="E57" s="170">
        <f>SUM(E53:E56)</f>
        <v>63294</v>
      </c>
      <c r="F57" s="170">
        <f>SUM(F53:F56)</f>
        <v>55614</v>
      </c>
      <c r="G57" s="170">
        <f>SUM(G56)</f>
        <v>2163</v>
      </c>
      <c r="H57" s="170"/>
      <c r="I57" s="170"/>
      <c r="J57" s="170">
        <f t="shared" ref="J57:M57" si="5">SUM(J56)</f>
        <v>1800</v>
      </c>
      <c r="K57" s="170">
        <f t="shared" si="5"/>
        <v>4684</v>
      </c>
      <c r="L57" s="170">
        <f t="shared" si="5"/>
        <v>10079</v>
      </c>
      <c r="M57" s="170">
        <f t="shared" si="5"/>
        <v>3526</v>
      </c>
      <c r="N57" s="170"/>
      <c r="O57" s="170"/>
      <c r="P57" s="170"/>
      <c r="Q57" s="170"/>
    </row>
    <row r="58" spans="1:17">
      <c r="A58" s="169">
        <v>1322</v>
      </c>
      <c r="B58" s="582" t="s">
        <v>243</v>
      </c>
      <c r="C58" s="583"/>
      <c r="D58" s="583"/>
      <c r="E58" s="583"/>
      <c r="F58" s="584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</row>
    <row r="59" spans="1:17">
      <c r="A59" s="168" t="s">
        <v>228</v>
      </c>
      <c r="B59" s="167" t="s">
        <v>233</v>
      </c>
      <c r="C59" s="167">
        <v>1347078</v>
      </c>
      <c r="D59" s="167">
        <v>1150000</v>
      </c>
      <c r="E59" s="167">
        <v>1604712</v>
      </c>
      <c r="F59" s="167">
        <v>1586548</v>
      </c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</row>
    <row r="60" spans="1:17">
      <c r="A60" s="168" t="s">
        <v>229</v>
      </c>
      <c r="B60" s="167" t="s">
        <v>234</v>
      </c>
      <c r="C60" s="167">
        <v>134012</v>
      </c>
      <c r="D60" s="167">
        <v>77500</v>
      </c>
      <c r="E60" s="167">
        <v>137858</v>
      </c>
      <c r="F60" s="167">
        <v>135213</v>
      </c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</row>
    <row r="61" spans="1:17">
      <c r="A61" s="168" t="s">
        <v>230</v>
      </c>
      <c r="B61" s="167" t="s">
        <v>235</v>
      </c>
      <c r="C61" s="167">
        <v>293316</v>
      </c>
      <c r="D61" s="167">
        <v>255000</v>
      </c>
      <c r="E61" s="167">
        <v>364410</v>
      </c>
      <c r="F61" s="167">
        <v>363405</v>
      </c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</row>
    <row r="62" spans="1:17">
      <c r="A62" s="168" t="s">
        <v>231</v>
      </c>
      <c r="B62" s="167" t="s">
        <v>237</v>
      </c>
      <c r="C62" s="167">
        <v>521428</v>
      </c>
      <c r="D62" s="167">
        <v>946438</v>
      </c>
      <c r="E62" s="167">
        <v>518345</v>
      </c>
      <c r="F62" s="167">
        <f>SUM(G62:P62)</f>
        <v>482563</v>
      </c>
      <c r="G62" s="167">
        <v>83774</v>
      </c>
      <c r="H62" s="167"/>
      <c r="I62" s="167">
        <v>6749</v>
      </c>
      <c r="J62" s="167">
        <v>57482</v>
      </c>
      <c r="K62" s="167">
        <v>51619</v>
      </c>
      <c r="L62" s="167">
        <v>58946</v>
      </c>
      <c r="M62" s="167">
        <v>201655</v>
      </c>
      <c r="N62" s="167">
        <v>5967</v>
      </c>
      <c r="O62" s="167">
        <v>13370</v>
      </c>
      <c r="P62" s="167">
        <v>3001</v>
      </c>
      <c r="Q62" s="167"/>
    </row>
    <row r="63" spans="1:17">
      <c r="A63" s="168" t="s">
        <v>244</v>
      </c>
      <c r="B63" s="167" t="s">
        <v>245</v>
      </c>
      <c r="C63" s="167">
        <v>9127</v>
      </c>
      <c r="D63" s="167"/>
      <c r="E63" s="167">
        <v>9114</v>
      </c>
      <c r="F63" s="167">
        <v>8627</v>
      </c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</row>
    <row r="64" spans="1:17">
      <c r="A64" s="168" t="s">
        <v>248</v>
      </c>
      <c r="B64" s="167" t="s">
        <v>176</v>
      </c>
      <c r="C64" s="167">
        <v>6240</v>
      </c>
      <c r="D64" s="167">
        <v>4959</v>
      </c>
      <c r="E64" s="167">
        <v>7833</v>
      </c>
      <c r="F64" s="167">
        <v>5090</v>
      </c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</row>
    <row r="65" spans="1:17" ht="30">
      <c r="A65" s="168" t="s">
        <v>246</v>
      </c>
      <c r="B65" s="166" t="s">
        <v>247</v>
      </c>
      <c r="C65" s="167">
        <v>100</v>
      </c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</row>
    <row r="66" spans="1:17">
      <c r="A66" s="168" t="s">
        <v>263</v>
      </c>
      <c r="B66" s="166" t="s">
        <v>264</v>
      </c>
      <c r="C66" s="167"/>
      <c r="D66" s="167"/>
      <c r="E66" s="167">
        <v>24117</v>
      </c>
      <c r="F66" s="167">
        <v>24117</v>
      </c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</row>
    <row r="67" spans="1:17">
      <c r="A67" s="168" t="s">
        <v>241</v>
      </c>
      <c r="B67" s="167" t="s">
        <v>188</v>
      </c>
      <c r="C67" s="167">
        <v>14575</v>
      </c>
      <c r="D67" s="167"/>
      <c r="E67" s="167">
        <v>24224</v>
      </c>
      <c r="F67" s="167">
        <v>4613</v>
      </c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</row>
    <row r="68" spans="1:17" s="162" customFormat="1">
      <c r="A68" s="169"/>
      <c r="B68" s="170" t="s">
        <v>232</v>
      </c>
      <c r="C68" s="170">
        <f>SUM(C59:C67)</f>
        <v>2325876</v>
      </c>
      <c r="D68" s="170">
        <f>SUM(D59:D67)</f>
        <v>2433897</v>
      </c>
      <c r="E68" s="170">
        <f>SUM(E59:E67)</f>
        <v>2690613</v>
      </c>
      <c r="F68" s="170">
        <f>SUM(F59:F67)</f>
        <v>2610176</v>
      </c>
      <c r="G68" s="170">
        <f>SUM(G62)</f>
        <v>83774</v>
      </c>
      <c r="H68" s="170">
        <f t="shared" ref="H68:P68" si="6">SUM(H62)</f>
        <v>0</v>
      </c>
      <c r="I68" s="170">
        <f t="shared" si="6"/>
        <v>6749</v>
      </c>
      <c r="J68" s="170">
        <f t="shared" si="6"/>
        <v>57482</v>
      </c>
      <c r="K68" s="170">
        <f t="shared" si="6"/>
        <v>51619</v>
      </c>
      <c r="L68" s="170">
        <f t="shared" si="6"/>
        <v>58946</v>
      </c>
      <c r="M68" s="170">
        <f t="shared" si="6"/>
        <v>201655</v>
      </c>
      <c r="N68" s="170">
        <f t="shared" si="6"/>
        <v>5967</v>
      </c>
      <c r="O68" s="170">
        <f t="shared" si="6"/>
        <v>13370</v>
      </c>
      <c r="P68" s="170">
        <f t="shared" si="6"/>
        <v>3001</v>
      </c>
      <c r="Q68" s="170"/>
    </row>
    <row r="69" spans="1:17">
      <c r="A69" s="169">
        <v>1326</v>
      </c>
      <c r="B69" s="593" t="s">
        <v>283</v>
      </c>
      <c r="C69" s="594"/>
      <c r="D69" s="594"/>
      <c r="E69" s="594"/>
      <c r="F69" s="595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</row>
    <row r="70" spans="1:17">
      <c r="A70" s="168" t="s">
        <v>228</v>
      </c>
      <c r="B70" s="167" t="s">
        <v>233</v>
      </c>
      <c r="C70" s="167">
        <v>125838</v>
      </c>
      <c r="D70" s="167">
        <v>125000</v>
      </c>
      <c r="E70" s="167">
        <v>129818</v>
      </c>
      <c r="F70" s="167">
        <v>129574</v>
      </c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</row>
    <row r="71" spans="1:17">
      <c r="A71" s="168" t="s">
        <v>229</v>
      </c>
      <c r="B71" s="167" t="s">
        <v>234</v>
      </c>
      <c r="C71" s="167">
        <v>6147</v>
      </c>
      <c r="D71" s="167">
        <v>7000</v>
      </c>
      <c r="E71" s="167">
        <v>7400</v>
      </c>
      <c r="F71" s="167">
        <v>5506</v>
      </c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</row>
    <row r="72" spans="1:17">
      <c r="A72" s="168" t="s">
        <v>230</v>
      </c>
      <c r="B72" s="167" t="s">
        <v>235</v>
      </c>
      <c r="C72" s="167">
        <v>30281</v>
      </c>
      <c r="D72" s="167">
        <v>25600</v>
      </c>
      <c r="E72" s="167">
        <v>30310</v>
      </c>
      <c r="F72" s="167">
        <v>30190</v>
      </c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</row>
    <row r="73" spans="1:17">
      <c r="A73" s="168" t="s">
        <v>231</v>
      </c>
      <c r="B73" s="167" t="s">
        <v>237</v>
      </c>
      <c r="C73" s="167">
        <v>1232</v>
      </c>
      <c r="D73" s="167">
        <v>30384</v>
      </c>
      <c r="E73" s="167">
        <v>26116</v>
      </c>
      <c r="F73" s="167">
        <f>SUM(K73:P73)</f>
        <v>22048</v>
      </c>
      <c r="G73" s="167"/>
      <c r="H73" s="167"/>
      <c r="I73" s="167"/>
      <c r="J73" s="167"/>
      <c r="K73" s="167">
        <v>77</v>
      </c>
      <c r="L73" s="167">
        <v>12708</v>
      </c>
      <c r="M73" s="167">
        <v>8733</v>
      </c>
      <c r="N73" s="167"/>
      <c r="O73" s="167">
        <v>367</v>
      </c>
      <c r="P73" s="167">
        <v>163</v>
      </c>
      <c r="Q73" s="167"/>
    </row>
    <row r="74" spans="1:17">
      <c r="A74" s="168" t="s">
        <v>248</v>
      </c>
      <c r="B74" s="167" t="s">
        <v>176</v>
      </c>
      <c r="C74" s="167">
        <v>4125</v>
      </c>
      <c r="D74" s="167">
        <v>6887</v>
      </c>
      <c r="E74" s="167">
        <v>19253</v>
      </c>
      <c r="F74" s="167">
        <v>3190</v>
      </c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</row>
    <row r="75" spans="1:17" s="162" customFormat="1">
      <c r="A75" s="169"/>
      <c r="B75" s="170" t="s">
        <v>232</v>
      </c>
      <c r="C75" s="170">
        <f>SUM(C70:C74)</f>
        <v>167623</v>
      </c>
      <c r="D75" s="170">
        <f>SUM(D70:D74)</f>
        <v>194871</v>
      </c>
      <c r="E75" s="170">
        <f>SUM(E70:E74)</f>
        <v>212897</v>
      </c>
      <c r="F75" s="170">
        <f>SUM(F70:F74)</f>
        <v>190508</v>
      </c>
      <c r="G75" s="170"/>
      <c r="H75" s="170"/>
      <c r="I75" s="170"/>
      <c r="J75" s="170"/>
      <c r="K75" s="170">
        <f>SUM(K73:K74)</f>
        <v>77</v>
      </c>
      <c r="L75" s="170">
        <f t="shared" ref="L75:P75" si="7">SUM(L73:L74)</f>
        <v>12708</v>
      </c>
      <c r="M75" s="170">
        <f t="shared" si="7"/>
        <v>8733</v>
      </c>
      <c r="N75" s="170">
        <f t="shared" si="7"/>
        <v>0</v>
      </c>
      <c r="O75" s="170">
        <f t="shared" si="7"/>
        <v>367</v>
      </c>
      <c r="P75" s="170">
        <f t="shared" si="7"/>
        <v>163</v>
      </c>
      <c r="Q75" s="170"/>
    </row>
    <row r="76" spans="1:17">
      <c r="A76" s="169">
        <v>1337</v>
      </c>
      <c r="B76" s="582" t="s">
        <v>284</v>
      </c>
      <c r="C76" s="583"/>
      <c r="D76" s="583"/>
      <c r="E76" s="583"/>
      <c r="F76" s="584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</row>
    <row r="77" spans="1:17">
      <c r="A77" s="168" t="s">
        <v>228</v>
      </c>
      <c r="B77" s="167" t="s">
        <v>233</v>
      </c>
      <c r="C77" s="167">
        <v>18609</v>
      </c>
      <c r="D77" s="167">
        <v>22000</v>
      </c>
      <c r="E77" s="167">
        <v>23515</v>
      </c>
      <c r="F77" s="167">
        <v>15317</v>
      </c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</row>
    <row r="78" spans="1:17">
      <c r="A78" s="168" t="s">
        <v>229</v>
      </c>
      <c r="B78" s="167" t="s">
        <v>234</v>
      </c>
      <c r="C78" s="167">
        <v>370</v>
      </c>
      <c r="D78" s="167">
        <v>690</v>
      </c>
      <c r="E78" s="167">
        <v>1057</v>
      </c>
      <c r="F78" s="167">
        <v>506</v>
      </c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</row>
    <row r="79" spans="1:17">
      <c r="A79" s="168" t="s">
        <v>230</v>
      </c>
      <c r="B79" s="167" t="s">
        <v>235</v>
      </c>
      <c r="C79" s="167">
        <v>4395</v>
      </c>
      <c r="D79" s="167">
        <v>5550</v>
      </c>
      <c r="E79" s="167">
        <v>5585</v>
      </c>
      <c r="F79" s="167">
        <v>3579</v>
      </c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</row>
    <row r="80" spans="1:17">
      <c r="A80" s="168" t="s">
        <v>231</v>
      </c>
      <c r="B80" s="167" t="s">
        <v>237</v>
      </c>
      <c r="C80" s="167">
        <v>6586</v>
      </c>
      <c r="D80" s="167">
        <v>5162</v>
      </c>
      <c r="E80" s="167">
        <v>5062</v>
      </c>
      <c r="F80" s="167">
        <f>SUM(G80:O80)</f>
        <v>4165</v>
      </c>
      <c r="G80" s="167">
        <v>297</v>
      </c>
      <c r="H80" s="167"/>
      <c r="I80" s="167">
        <v>360</v>
      </c>
      <c r="J80" s="167">
        <v>141</v>
      </c>
      <c r="K80" s="167">
        <v>122</v>
      </c>
      <c r="L80" s="167">
        <v>481</v>
      </c>
      <c r="M80" s="167">
        <v>2156</v>
      </c>
      <c r="N80" s="167"/>
      <c r="O80" s="167">
        <v>608</v>
      </c>
      <c r="P80" s="167"/>
      <c r="Q80" s="167"/>
    </row>
    <row r="81" spans="1:17">
      <c r="A81" s="168" t="s">
        <v>244</v>
      </c>
      <c r="B81" s="167" t="s">
        <v>245</v>
      </c>
      <c r="C81" s="167">
        <v>185</v>
      </c>
      <c r="D81" s="167"/>
      <c r="E81" s="167">
        <v>184</v>
      </c>
      <c r="F81" s="167">
        <v>184</v>
      </c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</row>
    <row r="82" spans="1:17" s="162" customFormat="1">
      <c r="A82" s="169"/>
      <c r="B82" s="170" t="s">
        <v>232</v>
      </c>
      <c r="C82" s="170">
        <f>SUM(C77:C81)</f>
        <v>30145</v>
      </c>
      <c r="D82" s="170">
        <f>SUM(D77:D81)</f>
        <v>33402</v>
      </c>
      <c r="E82" s="170">
        <f>SUM(E77:E81)</f>
        <v>35403</v>
      </c>
      <c r="F82" s="170">
        <f>SUM(F77:F81)</f>
        <v>23751</v>
      </c>
      <c r="G82" s="170">
        <f>SUM(G80)</f>
        <v>297</v>
      </c>
      <c r="H82" s="170"/>
      <c r="I82" s="170">
        <f t="shared" ref="I82:M82" si="8">SUM(I80)</f>
        <v>360</v>
      </c>
      <c r="J82" s="170">
        <f t="shared" si="8"/>
        <v>141</v>
      </c>
      <c r="K82" s="170">
        <f t="shared" si="8"/>
        <v>122</v>
      </c>
      <c r="L82" s="170">
        <f t="shared" si="8"/>
        <v>481</v>
      </c>
      <c r="M82" s="170">
        <f t="shared" si="8"/>
        <v>2156</v>
      </c>
      <c r="N82" s="170"/>
      <c r="O82" s="170">
        <f>SUM(O80)</f>
        <v>608</v>
      </c>
      <c r="P82" s="170"/>
      <c r="Q82" s="170"/>
    </row>
    <row r="83" spans="1:17">
      <c r="A83" s="169">
        <v>1389</v>
      </c>
      <c r="B83" s="582" t="s">
        <v>249</v>
      </c>
      <c r="C83" s="583"/>
      <c r="D83" s="583"/>
      <c r="E83" s="583"/>
      <c r="F83" s="584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</row>
    <row r="84" spans="1:17">
      <c r="A84" s="168" t="s">
        <v>228</v>
      </c>
      <c r="B84" s="167" t="s">
        <v>233</v>
      </c>
      <c r="C84" s="167">
        <v>51167</v>
      </c>
      <c r="D84" s="167"/>
      <c r="E84" s="167">
        <v>59229</v>
      </c>
      <c r="F84" s="167">
        <v>57388</v>
      </c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</row>
    <row r="85" spans="1:17">
      <c r="A85" s="168" t="s">
        <v>229</v>
      </c>
      <c r="B85" s="167" t="s">
        <v>234</v>
      </c>
      <c r="C85" s="167">
        <v>3000</v>
      </c>
      <c r="D85" s="167"/>
      <c r="E85" s="167">
        <v>2223</v>
      </c>
      <c r="F85" s="167">
        <v>2216</v>
      </c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</row>
    <row r="86" spans="1:17">
      <c r="A86" s="168" t="s">
        <v>230</v>
      </c>
      <c r="B86" s="167" t="s">
        <v>235</v>
      </c>
      <c r="C86" s="167">
        <v>9495</v>
      </c>
      <c r="D86" s="167"/>
      <c r="E86" s="167">
        <v>11222</v>
      </c>
      <c r="F86" s="167">
        <v>10874</v>
      </c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</row>
    <row r="87" spans="1:17">
      <c r="A87" s="168" t="s">
        <v>231</v>
      </c>
      <c r="B87" s="167" t="s">
        <v>237</v>
      </c>
      <c r="C87" s="167">
        <v>90874</v>
      </c>
      <c r="D87" s="167">
        <v>42942</v>
      </c>
      <c r="E87" s="167">
        <v>175652</v>
      </c>
      <c r="F87" s="167">
        <f>SUM(I87:P87)</f>
        <v>156534</v>
      </c>
      <c r="G87" s="167"/>
      <c r="H87" s="167"/>
      <c r="I87" s="167">
        <v>2229</v>
      </c>
      <c r="J87" s="167"/>
      <c r="K87" s="167">
        <v>6198</v>
      </c>
      <c r="L87" s="167">
        <v>33298</v>
      </c>
      <c r="M87" s="167">
        <v>103270</v>
      </c>
      <c r="N87" s="167">
        <v>8036</v>
      </c>
      <c r="O87" s="167"/>
      <c r="P87" s="167">
        <v>3503</v>
      </c>
      <c r="Q87" s="167"/>
    </row>
    <row r="88" spans="1:17">
      <c r="A88" s="168" t="s">
        <v>244</v>
      </c>
      <c r="B88" s="167" t="s">
        <v>245</v>
      </c>
      <c r="C88" s="167">
        <v>6978</v>
      </c>
      <c r="D88" s="167"/>
      <c r="E88" s="167">
        <v>5927</v>
      </c>
      <c r="F88" s="167">
        <v>5927</v>
      </c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</row>
    <row r="89" spans="1:17">
      <c r="A89" s="168" t="s">
        <v>241</v>
      </c>
      <c r="B89" s="167" t="s">
        <v>188</v>
      </c>
      <c r="C89" s="167"/>
      <c r="D89" s="167"/>
      <c r="E89" s="167">
        <v>2895</v>
      </c>
      <c r="F89" s="167">
        <v>2895</v>
      </c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</row>
    <row r="90" spans="1:17" s="162" customFormat="1">
      <c r="A90" s="169"/>
      <c r="B90" s="170" t="s">
        <v>232</v>
      </c>
      <c r="C90" s="170">
        <f>SUM(C84:C88)</f>
        <v>161514</v>
      </c>
      <c r="D90" s="170">
        <f>SUM(D87:D88)</f>
        <v>42942</v>
      </c>
      <c r="E90" s="170">
        <f>SUM(E84:E89)</f>
        <v>257148</v>
      </c>
      <c r="F90" s="170">
        <f>SUM(F84:F89)</f>
        <v>235834</v>
      </c>
      <c r="G90" s="170"/>
      <c r="H90" s="170"/>
      <c r="I90" s="170">
        <f>SUM(I87:I89)</f>
        <v>2229</v>
      </c>
      <c r="J90" s="170"/>
      <c r="K90" s="170">
        <f t="shared" ref="K90:N90" si="9">SUM(K87:K89)</f>
        <v>6198</v>
      </c>
      <c r="L90" s="170">
        <f t="shared" si="9"/>
        <v>33298</v>
      </c>
      <c r="M90" s="170">
        <f t="shared" si="9"/>
        <v>103270</v>
      </c>
      <c r="N90" s="170">
        <f t="shared" si="9"/>
        <v>8036</v>
      </c>
      <c r="O90" s="170"/>
      <c r="P90" s="170">
        <f>SUM(P87:P89)</f>
        <v>3503</v>
      </c>
      <c r="Q90" s="170"/>
    </row>
    <row r="91" spans="1:17" s="162" customFormat="1">
      <c r="A91" s="176"/>
      <c r="B91" s="177" t="s">
        <v>267</v>
      </c>
      <c r="C91" s="177">
        <f>SUM(C51,C57,C68,C75,C82,C90)</f>
        <v>3555412</v>
      </c>
      <c r="D91" s="177">
        <f t="shared" ref="D91:Q91" si="10">SUM(D51,D57,D68,D75,D82,D90)</f>
        <v>3747791</v>
      </c>
      <c r="E91" s="177">
        <f t="shared" si="10"/>
        <v>4152570</v>
      </c>
      <c r="F91" s="177">
        <f t="shared" si="10"/>
        <v>4007236</v>
      </c>
      <c r="G91" s="177">
        <f t="shared" si="10"/>
        <v>99987</v>
      </c>
      <c r="H91" s="177">
        <f t="shared" si="10"/>
        <v>0</v>
      </c>
      <c r="I91" s="177">
        <f t="shared" si="10"/>
        <v>29261</v>
      </c>
      <c r="J91" s="177">
        <f t="shared" si="10"/>
        <v>65644</v>
      </c>
      <c r="K91" s="177">
        <f t="shared" si="10"/>
        <v>66337</v>
      </c>
      <c r="L91" s="177">
        <f t="shared" si="10"/>
        <v>115512</v>
      </c>
      <c r="M91" s="177">
        <f t="shared" si="10"/>
        <v>353020</v>
      </c>
      <c r="N91" s="177">
        <f t="shared" si="10"/>
        <v>14003</v>
      </c>
      <c r="O91" s="177">
        <f t="shared" si="10"/>
        <v>14372</v>
      </c>
      <c r="P91" s="177">
        <f t="shared" si="10"/>
        <v>6667</v>
      </c>
      <c r="Q91" s="177">
        <f t="shared" si="10"/>
        <v>500</v>
      </c>
    </row>
    <row r="92" spans="1:17" s="182" customFormat="1">
      <c r="A92" s="174"/>
      <c r="B92" s="587" t="s">
        <v>275</v>
      </c>
      <c r="C92" s="588"/>
      <c r="D92" s="588"/>
      <c r="E92" s="588"/>
      <c r="F92" s="589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</row>
    <row r="93" spans="1:17">
      <c r="A93" s="169">
        <v>1431</v>
      </c>
      <c r="B93" s="582" t="s">
        <v>285</v>
      </c>
      <c r="C93" s="583"/>
      <c r="D93" s="583"/>
      <c r="E93" s="583"/>
      <c r="F93" s="584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</row>
    <row r="94" spans="1:17">
      <c r="A94" s="168" t="s">
        <v>228</v>
      </c>
      <c r="B94" s="167" t="s">
        <v>233</v>
      </c>
      <c r="C94" s="167">
        <v>30925</v>
      </c>
      <c r="D94" s="167">
        <v>40170</v>
      </c>
      <c r="E94" s="167">
        <v>40170</v>
      </c>
      <c r="F94" s="167">
        <v>32446</v>
      </c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</row>
    <row r="95" spans="1:17">
      <c r="A95" s="168" t="s">
        <v>229</v>
      </c>
      <c r="B95" s="167" t="s">
        <v>234</v>
      </c>
      <c r="C95" s="167">
        <v>847</v>
      </c>
      <c r="D95" s="167">
        <v>4500</v>
      </c>
      <c r="E95" s="167">
        <v>4981</v>
      </c>
      <c r="F95" s="167">
        <v>3698</v>
      </c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</row>
    <row r="96" spans="1:17">
      <c r="A96" s="168" t="s">
        <v>230</v>
      </c>
      <c r="B96" s="167" t="s">
        <v>235</v>
      </c>
      <c r="C96" s="167">
        <v>5727</v>
      </c>
      <c r="D96" s="167">
        <v>7900</v>
      </c>
      <c r="E96" s="167">
        <v>7930</v>
      </c>
      <c r="F96" s="167">
        <v>6538</v>
      </c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</row>
    <row r="97" spans="1:17">
      <c r="A97" s="168" t="s">
        <v>231</v>
      </c>
      <c r="B97" s="167" t="s">
        <v>237</v>
      </c>
      <c r="C97" s="167">
        <v>2031</v>
      </c>
      <c r="D97" s="167">
        <v>65073</v>
      </c>
      <c r="E97" s="167">
        <v>48110</v>
      </c>
      <c r="F97" s="167">
        <f>SUM(H97:O97)</f>
        <v>5947</v>
      </c>
      <c r="G97" s="167"/>
      <c r="H97" s="167">
        <v>1861</v>
      </c>
      <c r="I97" s="167">
        <v>1690</v>
      </c>
      <c r="J97" s="167"/>
      <c r="K97" s="167">
        <v>1578</v>
      </c>
      <c r="L97" s="167"/>
      <c r="M97" s="167">
        <v>804</v>
      </c>
      <c r="N97" s="167"/>
      <c r="O97" s="167">
        <v>14</v>
      </c>
      <c r="P97" s="167"/>
      <c r="Q97" s="167"/>
    </row>
    <row r="98" spans="1:17" s="162" customFormat="1">
      <c r="A98" s="169"/>
      <c r="B98" s="170" t="s">
        <v>232</v>
      </c>
      <c r="C98" s="170">
        <f>SUM(C94:C97)</f>
        <v>39530</v>
      </c>
      <c r="D98" s="170">
        <f>SUM(D94:D97)</f>
        <v>117643</v>
      </c>
      <c r="E98" s="170">
        <f>SUM(E94:E97)</f>
        <v>101191</v>
      </c>
      <c r="F98" s="170">
        <f>SUM(F94:F97)</f>
        <v>48629</v>
      </c>
      <c r="G98" s="170"/>
      <c r="H98" s="170">
        <f>SUM(H97)</f>
        <v>1861</v>
      </c>
      <c r="I98" s="170">
        <f>SUM(I97)</f>
        <v>1690</v>
      </c>
      <c r="J98" s="170"/>
      <c r="K98" s="170">
        <f>SUM(K97)</f>
        <v>1578</v>
      </c>
      <c r="L98" s="170"/>
      <c r="M98" s="170">
        <f>SUM(M97)</f>
        <v>804</v>
      </c>
      <c r="N98" s="170"/>
      <c r="O98" s="170">
        <f>SUM(O97)</f>
        <v>14</v>
      </c>
      <c r="P98" s="170"/>
      <c r="Q98" s="170"/>
    </row>
    <row r="99" spans="1:17">
      <c r="A99" s="169">
        <v>1437</v>
      </c>
      <c r="B99" s="582" t="s">
        <v>286</v>
      </c>
      <c r="C99" s="583"/>
      <c r="D99" s="583"/>
      <c r="E99" s="583"/>
      <c r="F99" s="584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</row>
    <row r="100" spans="1:17">
      <c r="A100" s="168" t="s">
        <v>228</v>
      </c>
      <c r="B100" s="167" t="s">
        <v>233</v>
      </c>
      <c r="C100" s="167">
        <v>23942</v>
      </c>
      <c r="D100" s="167">
        <v>24500</v>
      </c>
      <c r="E100" s="167">
        <v>23642</v>
      </c>
      <c r="F100" s="167">
        <v>18294</v>
      </c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</row>
    <row r="101" spans="1:17">
      <c r="A101" s="168" t="s">
        <v>229</v>
      </c>
      <c r="B101" s="167" t="s">
        <v>234</v>
      </c>
      <c r="C101" s="167">
        <v>6503</v>
      </c>
      <c r="D101" s="167">
        <v>1000</v>
      </c>
      <c r="E101" s="167">
        <v>1858</v>
      </c>
      <c r="F101" s="167">
        <v>1244</v>
      </c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</row>
    <row r="102" spans="1:17">
      <c r="A102" s="168" t="s">
        <v>230</v>
      </c>
      <c r="B102" s="167" t="s">
        <v>235</v>
      </c>
      <c r="C102" s="167">
        <v>4750</v>
      </c>
      <c r="D102" s="167">
        <v>4904</v>
      </c>
      <c r="E102" s="167">
        <v>4904</v>
      </c>
      <c r="F102" s="167">
        <v>3654</v>
      </c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</row>
    <row r="103" spans="1:17">
      <c r="A103" s="168" t="s">
        <v>231</v>
      </c>
      <c r="B103" s="167" t="s">
        <v>237</v>
      </c>
      <c r="C103" s="167">
        <v>5792</v>
      </c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</row>
    <row r="104" spans="1:17" s="162" customFormat="1">
      <c r="A104" s="169"/>
      <c r="B104" s="170" t="s">
        <v>232</v>
      </c>
      <c r="C104" s="170">
        <f>SUM(C100:C103)</f>
        <v>40987</v>
      </c>
      <c r="D104" s="170">
        <f>SUM(D100:D103)</f>
        <v>30404</v>
      </c>
      <c r="E104" s="170">
        <f>SUM(E100:E103)</f>
        <v>30404</v>
      </c>
      <c r="F104" s="170">
        <f>SUM(F100:F103)</f>
        <v>23192</v>
      </c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</row>
    <row r="105" spans="1:17">
      <c r="A105" s="169">
        <v>1469</v>
      </c>
      <c r="B105" s="582" t="s">
        <v>287</v>
      </c>
      <c r="C105" s="583"/>
      <c r="D105" s="583"/>
      <c r="E105" s="583"/>
      <c r="F105" s="584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</row>
    <row r="106" spans="1:17">
      <c r="A106" s="168" t="s">
        <v>228</v>
      </c>
      <c r="B106" s="167" t="s">
        <v>233</v>
      </c>
      <c r="C106" s="167">
        <v>10051</v>
      </c>
      <c r="D106" s="167">
        <v>17000</v>
      </c>
      <c r="E106" s="167">
        <v>16000</v>
      </c>
      <c r="F106" s="167">
        <v>12379</v>
      </c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</row>
    <row r="107" spans="1:17">
      <c r="A107" s="168" t="s">
        <v>229</v>
      </c>
      <c r="B107" s="167" t="s">
        <v>234</v>
      </c>
      <c r="C107" s="167">
        <v>352</v>
      </c>
      <c r="D107" s="167">
        <v>920</v>
      </c>
      <c r="E107" s="167">
        <v>920</v>
      </c>
      <c r="F107" s="167">
        <v>401</v>
      </c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</row>
    <row r="108" spans="1:17">
      <c r="A108" s="168" t="s">
        <v>230</v>
      </c>
      <c r="B108" s="167" t="s">
        <v>235</v>
      </c>
      <c r="C108" s="167">
        <v>1894</v>
      </c>
      <c r="D108" s="167">
        <v>3200</v>
      </c>
      <c r="E108" s="167">
        <v>3200</v>
      </c>
      <c r="F108" s="167">
        <v>2443</v>
      </c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</row>
    <row r="109" spans="1:17">
      <c r="A109" s="168" t="s">
        <v>231</v>
      </c>
      <c r="B109" s="167" t="s">
        <v>237</v>
      </c>
      <c r="C109" s="167">
        <v>3372</v>
      </c>
      <c r="D109" s="167">
        <v>3662</v>
      </c>
      <c r="E109" s="167">
        <v>5080</v>
      </c>
      <c r="F109" s="167">
        <f>SUM(I109:O109)</f>
        <v>2484</v>
      </c>
      <c r="G109" s="167"/>
      <c r="H109" s="167"/>
      <c r="I109" s="167">
        <v>593</v>
      </c>
      <c r="J109" s="167"/>
      <c r="K109" s="167"/>
      <c r="L109" s="167">
        <v>433</v>
      </c>
      <c r="M109" s="167">
        <v>1309</v>
      </c>
      <c r="N109" s="167"/>
      <c r="O109" s="167">
        <v>149</v>
      </c>
      <c r="P109" s="167"/>
      <c r="Q109" s="167"/>
    </row>
    <row r="110" spans="1:17" s="162" customFormat="1">
      <c r="A110" s="169"/>
      <c r="B110" s="170" t="s">
        <v>232</v>
      </c>
      <c r="C110" s="170">
        <f>SUM(C106:C109)</f>
        <v>15669</v>
      </c>
      <c r="D110" s="170">
        <f>SUM(D106:D109)</f>
        <v>24782</v>
      </c>
      <c r="E110" s="170">
        <f>SUM(E106:E109)</f>
        <v>25200</v>
      </c>
      <c r="F110" s="170">
        <f>SUM(F106:F109)</f>
        <v>17707</v>
      </c>
      <c r="G110" s="170"/>
      <c r="H110" s="170"/>
      <c r="I110" s="170">
        <f>SUM(I109)</f>
        <v>593</v>
      </c>
      <c r="J110" s="170"/>
      <c r="K110" s="170"/>
      <c r="L110" s="170">
        <f t="shared" ref="L110:M110" si="11">SUM(L109)</f>
        <v>433</v>
      </c>
      <c r="M110" s="170">
        <f t="shared" si="11"/>
        <v>1309</v>
      </c>
      <c r="N110" s="170"/>
      <c r="O110" s="170">
        <f>SUM(O109)</f>
        <v>149</v>
      </c>
      <c r="P110" s="170"/>
      <c r="Q110" s="170"/>
    </row>
    <row r="111" spans="1:17" s="162" customFormat="1">
      <c r="A111" s="176"/>
      <c r="B111" s="177" t="s">
        <v>268</v>
      </c>
      <c r="C111" s="177">
        <f>SUM(C104,C110,C98)</f>
        <v>96186</v>
      </c>
      <c r="D111" s="177">
        <f t="shared" ref="D111:O111" si="12">SUM(D104,D110,D98)</f>
        <v>172829</v>
      </c>
      <c r="E111" s="177">
        <f t="shared" si="12"/>
        <v>156795</v>
      </c>
      <c r="F111" s="177">
        <f t="shared" si="12"/>
        <v>89528</v>
      </c>
      <c r="G111" s="177">
        <f t="shared" si="12"/>
        <v>0</v>
      </c>
      <c r="H111" s="177">
        <f t="shared" si="12"/>
        <v>1861</v>
      </c>
      <c r="I111" s="177">
        <f t="shared" si="12"/>
        <v>2283</v>
      </c>
      <c r="J111" s="177">
        <f t="shared" si="12"/>
        <v>0</v>
      </c>
      <c r="K111" s="177">
        <f t="shared" si="12"/>
        <v>1578</v>
      </c>
      <c r="L111" s="177">
        <f t="shared" si="12"/>
        <v>433</v>
      </c>
      <c r="M111" s="177">
        <f t="shared" si="12"/>
        <v>2113</v>
      </c>
      <c r="N111" s="177">
        <f t="shared" si="12"/>
        <v>0</v>
      </c>
      <c r="O111" s="177">
        <f t="shared" si="12"/>
        <v>163</v>
      </c>
      <c r="P111" s="177"/>
      <c r="Q111" s="177"/>
    </row>
    <row r="112" spans="1:17" s="182" customFormat="1">
      <c r="A112" s="174"/>
      <c r="B112" s="587" t="s">
        <v>276</v>
      </c>
      <c r="C112" s="588"/>
      <c r="D112" s="588"/>
      <c r="E112" s="588"/>
      <c r="F112" s="589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</row>
    <row r="113" spans="1:17">
      <c r="A113" s="169">
        <v>1532</v>
      </c>
      <c r="B113" s="582" t="s">
        <v>250</v>
      </c>
      <c r="C113" s="583"/>
      <c r="D113" s="583"/>
      <c r="E113" s="583"/>
      <c r="F113" s="584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</row>
    <row r="114" spans="1:17">
      <c r="A114" s="168" t="s">
        <v>229</v>
      </c>
      <c r="B114" s="167" t="s">
        <v>234</v>
      </c>
      <c r="C114" s="167">
        <v>23668</v>
      </c>
      <c r="D114" s="167">
        <v>21403</v>
      </c>
      <c r="E114" s="167">
        <v>71031</v>
      </c>
      <c r="F114" s="167">
        <v>64969</v>
      </c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</row>
    <row r="115" spans="1:17">
      <c r="A115" s="168" t="s">
        <v>230</v>
      </c>
      <c r="B115" s="167" t="s">
        <v>235</v>
      </c>
      <c r="C115" s="167">
        <v>4234</v>
      </c>
      <c r="D115" s="167"/>
      <c r="E115" s="167">
        <v>12883</v>
      </c>
      <c r="F115" s="167">
        <v>12054</v>
      </c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</row>
    <row r="116" spans="1:17" s="162" customFormat="1">
      <c r="A116" s="169"/>
      <c r="B116" s="170" t="s">
        <v>232</v>
      </c>
      <c r="C116" s="170">
        <f>SUM(C114:C115)</f>
        <v>27902</v>
      </c>
      <c r="D116" s="170">
        <f>SUM(D114:D115)</f>
        <v>21403</v>
      </c>
      <c r="E116" s="170">
        <f>SUM(E114:E115)</f>
        <v>83914</v>
      </c>
      <c r="F116" s="170">
        <f>SUM(F114:F115)</f>
        <v>77023</v>
      </c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</row>
    <row r="117" spans="1:17">
      <c r="A117" s="169">
        <v>1540</v>
      </c>
      <c r="B117" s="582" t="s">
        <v>251</v>
      </c>
      <c r="C117" s="583"/>
      <c r="D117" s="583"/>
      <c r="E117" s="583"/>
      <c r="F117" s="584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</row>
    <row r="118" spans="1:17">
      <c r="A118" s="168" t="s">
        <v>228</v>
      </c>
      <c r="B118" s="167" t="s">
        <v>233</v>
      </c>
      <c r="C118" s="167">
        <v>171505</v>
      </c>
      <c r="D118" s="167">
        <v>186100</v>
      </c>
      <c r="E118" s="167">
        <v>167205</v>
      </c>
      <c r="F118" s="167">
        <v>167205</v>
      </c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</row>
    <row r="119" spans="1:17">
      <c r="A119" s="168" t="s">
        <v>229</v>
      </c>
      <c r="B119" s="167" t="s">
        <v>234</v>
      </c>
      <c r="C119" s="167">
        <v>6486</v>
      </c>
      <c r="D119" s="167">
        <v>5580</v>
      </c>
      <c r="E119" s="167">
        <v>3151</v>
      </c>
      <c r="F119" s="167">
        <v>3151</v>
      </c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</row>
    <row r="120" spans="1:17">
      <c r="A120" s="168" t="s">
        <v>230</v>
      </c>
      <c r="B120" s="167" t="s">
        <v>235</v>
      </c>
      <c r="C120" s="167">
        <v>31667</v>
      </c>
      <c r="D120" s="167">
        <v>29120</v>
      </c>
      <c r="E120" s="167">
        <v>32007</v>
      </c>
      <c r="F120" s="167">
        <v>32007</v>
      </c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</row>
    <row r="121" spans="1:17">
      <c r="A121" s="168" t="s">
        <v>231</v>
      </c>
      <c r="B121" s="167" t="s">
        <v>237</v>
      </c>
      <c r="C121" s="167">
        <v>79822</v>
      </c>
      <c r="D121" s="167">
        <v>74835</v>
      </c>
      <c r="E121" s="167">
        <v>93280</v>
      </c>
      <c r="F121" s="167">
        <f>SUM(G121:P121)</f>
        <v>93280</v>
      </c>
      <c r="G121" s="167">
        <v>44923</v>
      </c>
      <c r="H121" s="167"/>
      <c r="I121" s="167">
        <v>1856</v>
      </c>
      <c r="J121" s="167"/>
      <c r="K121" s="167">
        <v>6152</v>
      </c>
      <c r="L121" s="167">
        <v>37127</v>
      </c>
      <c r="M121" s="167">
        <v>2958</v>
      </c>
      <c r="N121" s="167">
        <v>65</v>
      </c>
      <c r="O121" s="167"/>
      <c r="P121" s="167">
        <v>199</v>
      </c>
      <c r="Q121" s="167"/>
    </row>
    <row r="122" spans="1:17">
      <c r="A122" s="168" t="s">
        <v>244</v>
      </c>
      <c r="B122" s="167" t="s">
        <v>245</v>
      </c>
      <c r="C122" s="167">
        <v>1101</v>
      </c>
      <c r="D122" s="167">
        <v>600</v>
      </c>
      <c r="E122" s="167">
        <v>592</v>
      </c>
      <c r="F122" s="167">
        <v>592</v>
      </c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</row>
    <row r="123" spans="1:17" s="162" customFormat="1">
      <c r="A123" s="169"/>
      <c r="B123" s="170" t="s">
        <v>232</v>
      </c>
      <c r="C123" s="170">
        <f>SUM(C118:C122)</f>
        <v>290581</v>
      </c>
      <c r="D123" s="170">
        <f>SUM(D118:D122)</f>
        <v>296235</v>
      </c>
      <c r="E123" s="170">
        <f>SUM(E118:E122)</f>
        <v>296235</v>
      </c>
      <c r="F123" s="170">
        <f>SUM(F118:F122)</f>
        <v>296235</v>
      </c>
      <c r="G123" s="170">
        <f>SUM(G121)</f>
        <v>44923</v>
      </c>
      <c r="H123" s="170"/>
      <c r="I123" s="170">
        <f>SUM(I121)</f>
        <v>1856</v>
      </c>
      <c r="J123" s="170"/>
      <c r="K123" s="170">
        <f t="shared" ref="K123:N123" si="13">SUM(K121)</f>
        <v>6152</v>
      </c>
      <c r="L123" s="170">
        <f t="shared" si="13"/>
        <v>37127</v>
      </c>
      <c r="M123" s="170">
        <f t="shared" si="13"/>
        <v>2958</v>
      </c>
      <c r="N123" s="170">
        <f t="shared" si="13"/>
        <v>65</v>
      </c>
      <c r="O123" s="170"/>
      <c r="P123" s="170">
        <f>SUM(P121)</f>
        <v>199</v>
      </c>
      <c r="Q123" s="170"/>
    </row>
    <row r="124" spans="1:17">
      <c r="A124" s="169">
        <v>1541</v>
      </c>
      <c r="B124" s="582" t="s">
        <v>288</v>
      </c>
      <c r="C124" s="583"/>
      <c r="D124" s="583"/>
      <c r="E124" s="583"/>
      <c r="F124" s="584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</row>
    <row r="125" spans="1:17">
      <c r="A125" s="168" t="s">
        <v>228</v>
      </c>
      <c r="B125" s="167" t="s">
        <v>233</v>
      </c>
      <c r="C125" s="167">
        <v>184443</v>
      </c>
      <c r="D125" s="167">
        <v>197660</v>
      </c>
      <c r="E125" s="167">
        <v>197660</v>
      </c>
      <c r="F125" s="167">
        <v>190637</v>
      </c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</row>
    <row r="126" spans="1:17">
      <c r="A126" s="168" t="s">
        <v>229</v>
      </c>
      <c r="B126" s="167" t="s">
        <v>234</v>
      </c>
      <c r="C126" s="167">
        <v>11842</v>
      </c>
      <c r="D126" s="167">
        <v>12000</v>
      </c>
      <c r="E126" s="167">
        <v>8256</v>
      </c>
      <c r="F126" s="167">
        <v>8011</v>
      </c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</row>
    <row r="127" spans="1:17">
      <c r="A127" s="168" t="s">
        <v>230</v>
      </c>
      <c r="B127" s="167" t="s">
        <v>235</v>
      </c>
      <c r="C127" s="167">
        <v>34092</v>
      </c>
      <c r="D127" s="167">
        <v>32900</v>
      </c>
      <c r="E127" s="167">
        <v>36644</v>
      </c>
      <c r="F127" s="167">
        <v>36449</v>
      </c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</row>
    <row r="128" spans="1:17">
      <c r="A128" s="168" t="s">
        <v>231</v>
      </c>
      <c r="B128" s="167" t="s">
        <v>237</v>
      </c>
      <c r="C128" s="167">
        <v>112138</v>
      </c>
      <c r="D128" s="167">
        <v>99559</v>
      </c>
      <c r="E128" s="167">
        <v>99455</v>
      </c>
      <c r="F128" s="167">
        <f>SUM(G128:P128)</f>
        <v>86663</v>
      </c>
      <c r="G128" s="167">
        <v>34118</v>
      </c>
      <c r="H128" s="167">
        <v>3088</v>
      </c>
      <c r="I128" s="167">
        <v>1495</v>
      </c>
      <c r="J128" s="167"/>
      <c r="K128" s="167">
        <v>8598</v>
      </c>
      <c r="L128" s="167">
        <v>33704</v>
      </c>
      <c r="M128" s="167">
        <v>5463</v>
      </c>
      <c r="N128" s="167">
        <v>12</v>
      </c>
      <c r="O128" s="167"/>
      <c r="P128" s="167">
        <v>185</v>
      </c>
      <c r="Q128" s="167"/>
    </row>
    <row r="129" spans="1:17">
      <c r="A129" s="168" t="s">
        <v>244</v>
      </c>
      <c r="B129" s="167" t="s">
        <v>245</v>
      </c>
      <c r="C129" s="167">
        <v>672</v>
      </c>
      <c r="D129" s="167">
        <v>700</v>
      </c>
      <c r="E129" s="167">
        <v>804</v>
      </c>
      <c r="F129" s="167">
        <v>681</v>
      </c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</row>
    <row r="130" spans="1:17" s="162" customFormat="1">
      <c r="A130" s="169"/>
      <c r="B130" s="170" t="s">
        <v>232</v>
      </c>
      <c r="C130" s="170">
        <f>SUM(C125:C129)</f>
        <v>343187</v>
      </c>
      <c r="D130" s="170">
        <f>SUM(D125:D129)</f>
        <v>342819</v>
      </c>
      <c r="E130" s="170">
        <f>SUM(E125:E129)</f>
        <v>342819</v>
      </c>
      <c r="F130" s="170">
        <f>SUM(F125:F129)</f>
        <v>322441</v>
      </c>
      <c r="G130" s="170">
        <f>SUM(G128)</f>
        <v>34118</v>
      </c>
      <c r="H130" s="170">
        <f>SUM(H128)</f>
        <v>3088</v>
      </c>
      <c r="I130" s="170">
        <f>SUM(I128)</f>
        <v>1495</v>
      </c>
      <c r="J130" s="170"/>
      <c r="K130" s="170">
        <f t="shared" ref="K130:N130" si="14">SUM(K128)</f>
        <v>8598</v>
      </c>
      <c r="L130" s="170">
        <f t="shared" si="14"/>
        <v>33704</v>
      </c>
      <c r="M130" s="170">
        <f t="shared" si="14"/>
        <v>5463</v>
      </c>
      <c r="N130" s="170">
        <f t="shared" si="14"/>
        <v>12</v>
      </c>
      <c r="O130" s="170"/>
      <c r="P130" s="170">
        <f>SUM(P128)</f>
        <v>185</v>
      </c>
      <c r="Q130" s="170"/>
    </row>
    <row r="131" spans="1:17">
      <c r="A131" s="169">
        <v>1548</v>
      </c>
      <c r="B131" s="582" t="s">
        <v>252</v>
      </c>
      <c r="C131" s="583"/>
      <c r="D131" s="583"/>
      <c r="E131" s="583"/>
      <c r="F131" s="584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</row>
    <row r="132" spans="1:17">
      <c r="A132" s="168" t="s">
        <v>228</v>
      </c>
      <c r="B132" s="167" t="s">
        <v>233</v>
      </c>
      <c r="C132" s="167">
        <v>13220</v>
      </c>
      <c r="D132" s="167">
        <v>9000</v>
      </c>
      <c r="E132" s="167">
        <v>8979</v>
      </c>
      <c r="F132" s="167">
        <v>8979</v>
      </c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</row>
    <row r="133" spans="1:17">
      <c r="A133" s="168" t="s">
        <v>229</v>
      </c>
      <c r="B133" s="167" t="s">
        <v>234</v>
      </c>
      <c r="C133" s="167">
        <v>414</v>
      </c>
      <c r="D133" s="167">
        <v>380</v>
      </c>
      <c r="E133" s="167">
        <v>179</v>
      </c>
      <c r="F133" s="167">
        <v>179</v>
      </c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</row>
    <row r="134" spans="1:17">
      <c r="A134" s="168" t="s">
        <v>230</v>
      </c>
      <c r="B134" s="167" t="s">
        <v>235</v>
      </c>
      <c r="C134" s="167">
        <v>2520</v>
      </c>
      <c r="D134" s="167">
        <v>1630</v>
      </c>
      <c r="E134" s="167">
        <v>1710</v>
      </c>
      <c r="F134" s="167">
        <v>1710</v>
      </c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</row>
    <row r="135" spans="1:17">
      <c r="A135" s="168" t="s">
        <v>231</v>
      </c>
      <c r="B135" s="167" t="s">
        <v>237</v>
      </c>
      <c r="C135" s="167">
        <v>8581</v>
      </c>
      <c r="D135" s="167">
        <v>2998</v>
      </c>
      <c r="E135" s="167">
        <v>3413</v>
      </c>
      <c r="F135" s="167">
        <f>SUM(G135:O135)</f>
        <v>3413</v>
      </c>
      <c r="G135" s="167">
        <v>1138</v>
      </c>
      <c r="H135" s="167"/>
      <c r="I135" s="167"/>
      <c r="J135" s="167"/>
      <c r="K135" s="167">
        <v>910</v>
      </c>
      <c r="L135" s="167">
        <v>1183</v>
      </c>
      <c r="M135" s="167">
        <v>142</v>
      </c>
      <c r="N135" s="167"/>
      <c r="O135" s="167">
        <v>40</v>
      </c>
      <c r="P135" s="167"/>
      <c r="Q135" s="167"/>
    </row>
    <row r="136" spans="1:17" s="162" customFormat="1">
      <c r="A136" s="169"/>
      <c r="B136" s="170" t="s">
        <v>232</v>
      </c>
      <c r="C136" s="170">
        <f>SUM(C132:C135)</f>
        <v>24735</v>
      </c>
      <c r="D136" s="170">
        <f>SUM(D132:D135)</f>
        <v>14008</v>
      </c>
      <c r="E136" s="170">
        <f>SUM(E132:E135)</f>
        <v>14281</v>
      </c>
      <c r="F136" s="170">
        <f>SUM(F132:F135)</f>
        <v>14281</v>
      </c>
      <c r="G136" s="170">
        <f>SUM(G135)</f>
        <v>1138</v>
      </c>
      <c r="H136" s="170"/>
      <c r="I136" s="170"/>
      <c r="J136" s="170"/>
      <c r="K136" s="170">
        <f>SUM(K135)</f>
        <v>910</v>
      </c>
      <c r="L136" s="170">
        <f t="shared" ref="L136:M136" si="15">SUM(L135)</f>
        <v>1183</v>
      </c>
      <c r="M136" s="170">
        <f t="shared" si="15"/>
        <v>142</v>
      </c>
      <c r="N136" s="170"/>
      <c r="O136" s="170">
        <f>SUM(O135)</f>
        <v>40</v>
      </c>
      <c r="P136" s="170"/>
      <c r="Q136" s="170"/>
    </row>
    <row r="137" spans="1:17">
      <c r="A137" s="169">
        <v>1589</v>
      </c>
      <c r="B137" s="582" t="s">
        <v>289</v>
      </c>
      <c r="C137" s="583"/>
      <c r="D137" s="583"/>
      <c r="E137" s="583"/>
      <c r="F137" s="584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</row>
    <row r="138" spans="1:17">
      <c r="A138" s="168" t="s">
        <v>229</v>
      </c>
      <c r="B138" s="167" t="s">
        <v>234</v>
      </c>
      <c r="C138" s="167"/>
      <c r="D138" s="167">
        <v>1863</v>
      </c>
      <c r="E138" s="167">
        <v>1590</v>
      </c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</row>
    <row r="139" spans="1:17">
      <c r="A139" s="168" t="s">
        <v>231</v>
      </c>
      <c r="B139" s="167" t="s">
        <v>237</v>
      </c>
      <c r="C139" s="167">
        <v>8729</v>
      </c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</row>
    <row r="140" spans="1:17" ht="30">
      <c r="A140" s="168" t="s">
        <v>253</v>
      </c>
      <c r="B140" s="166" t="s">
        <v>247</v>
      </c>
      <c r="C140" s="167">
        <v>950</v>
      </c>
      <c r="D140" s="167"/>
      <c r="E140" s="167">
        <v>5182</v>
      </c>
      <c r="F140" s="167">
        <v>3682</v>
      </c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</row>
    <row r="141" spans="1:17" s="162" customFormat="1">
      <c r="A141" s="169"/>
      <c r="B141" s="170" t="s">
        <v>232</v>
      </c>
      <c r="C141" s="170">
        <f>SUM(C139:C140)</f>
        <v>9679</v>
      </c>
      <c r="D141" s="170">
        <f>SUM(D138:D140)</f>
        <v>1863</v>
      </c>
      <c r="E141" s="170">
        <f>SUM(E138:E140)</f>
        <v>6772</v>
      </c>
      <c r="F141" s="170">
        <f>SUM(F140)</f>
        <v>3682</v>
      </c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</row>
    <row r="142" spans="1:17" s="162" customFormat="1">
      <c r="A142" s="176"/>
      <c r="B142" s="177" t="s">
        <v>269</v>
      </c>
      <c r="C142" s="177">
        <f>SUM(C116,C123,C130,C136,C141)</f>
        <v>696084</v>
      </c>
      <c r="D142" s="177">
        <f t="shared" ref="D142:Q142" si="16">SUM(D116,D123,D130,D136,D141)</f>
        <v>676328</v>
      </c>
      <c r="E142" s="177">
        <f t="shared" si="16"/>
        <v>744021</v>
      </c>
      <c r="F142" s="177">
        <f t="shared" si="16"/>
        <v>713662</v>
      </c>
      <c r="G142" s="177">
        <f t="shared" si="16"/>
        <v>80179</v>
      </c>
      <c r="H142" s="177">
        <f t="shared" si="16"/>
        <v>3088</v>
      </c>
      <c r="I142" s="177">
        <f t="shared" si="16"/>
        <v>3351</v>
      </c>
      <c r="J142" s="177">
        <f t="shared" si="16"/>
        <v>0</v>
      </c>
      <c r="K142" s="177">
        <f t="shared" si="16"/>
        <v>15660</v>
      </c>
      <c r="L142" s="177">
        <f t="shared" si="16"/>
        <v>72014</v>
      </c>
      <c r="M142" s="177">
        <f t="shared" si="16"/>
        <v>8563</v>
      </c>
      <c r="N142" s="177">
        <f t="shared" si="16"/>
        <v>77</v>
      </c>
      <c r="O142" s="177">
        <f t="shared" si="16"/>
        <v>40</v>
      </c>
      <c r="P142" s="177">
        <f t="shared" si="16"/>
        <v>384</v>
      </c>
      <c r="Q142" s="177">
        <f t="shared" si="16"/>
        <v>0</v>
      </c>
    </row>
    <row r="143" spans="1:17" s="162" customFormat="1">
      <c r="A143" s="174"/>
      <c r="B143" s="587" t="s">
        <v>277</v>
      </c>
      <c r="C143" s="588"/>
      <c r="D143" s="588"/>
      <c r="E143" s="588"/>
      <c r="F143" s="589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</row>
    <row r="144" spans="1:17">
      <c r="A144" s="169">
        <v>1713</v>
      </c>
      <c r="B144" s="582" t="s">
        <v>254</v>
      </c>
      <c r="C144" s="583"/>
      <c r="D144" s="583"/>
      <c r="E144" s="583"/>
      <c r="F144" s="584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</row>
    <row r="145" spans="1:17">
      <c r="A145" s="168" t="s">
        <v>231</v>
      </c>
      <c r="B145" s="167" t="s">
        <v>237</v>
      </c>
      <c r="C145" s="170">
        <v>2895</v>
      </c>
      <c r="D145" s="170">
        <v>2207</v>
      </c>
      <c r="E145" s="170">
        <v>6153</v>
      </c>
      <c r="F145" s="170">
        <f>SUM(G145:M145)</f>
        <v>3666</v>
      </c>
      <c r="G145" s="167">
        <v>660</v>
      </c>
      <c r="H145" s="167"/>
      <c r="I145" s="167"/>
      <c r="J145" s="167"/>
      <c r="K145" s="167">
        <v>2796</v>
      </c>
      <c r="L145" s="167"/>
      <c r="M145" s="167">
        <v>210</v>
      </c>
      <c r="N145" s="167"/>
      <c r="O145" s="167"/>
      <c r="P145" s="167"/>
      <c r="Q145" s="167"/>
    </row>
    <row r="146" spans="1:17">
      <c r="A146" s="169">
        <v>1738</v>
      </c>
      <c r="B146" s="582" t="s">
        <v>255</v>
      </c>
      <c r="C146" s="583"/>
      <c r="D146" s="583"/>
      <c r="E146" s="583"/>
      <c r="F146" s="584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</row>
    <row r="147" spans="1:17">
      <c r="A147" s="168" t="s">
        <v>256</v>
      </c>
      <c r="B147" s="173" t="s">
        <v>257</v>
      </c>
      <c r="C147" s="170">
        <v>191160</v>
      </c>
      <c r="D147" s="170">
        <v>197100</v>
      </c>
      <c r="E147" s="170">
        <v>197100</v>
      </c>
      <c r="F147" s="170">
        <v>197100</v>
      </c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</row>
    <row r="148" spans="1:17">
      <c r="A148" s="168"/>
      <c r="B148" s="177" t="s">
        <v>270</v>
      </c>
      <c r="C148" s="170">
        <f>SUM(C145,C147)</f>
        <v>194055</v>
      </c>
      <c r="D148" s="170">
        <f t="shared" ref="D148:Q148" si="17">SUM(D145,D147)</f>
        <v>199307</v>
      </c>
      <c r="E148" s="170">
        <f t="shared" si="17"/>
        <v>203253</v>
      </c>
      <c r="F148" s="170">
        <f t="shared" si="17"/>
        <v>200766</v>
      </c>
      <c r="G148" s="170">
        <f t="shared" si="17"/>
        <v>660</v>
      </c>
      <c r="H148" s="170">
        <f t="shared" si="17"/>
        <v>0</v>
      </c>
      <c r="I148" s="170">
        <f t="shared" si="17"/>
        <v>0</v>
      </c>
      <c r="J148" s="170">
        <f t="shared" si="17"/>
        <v>0</v>
      </c>
      <c r="K148" s="170">
        <f t="shared" si="17"/>
        <v>2796</v>
      </c>
      <c r="L148" s="170">
        <f t="shared" si="17"/>
        <v>0</v>
      </c>
      <c r="M148" s="170">
        <f t="shared" si="17"/>
        <v>210</v>
      </c>
      <c r="N148" s="170">
        <f t="shared" si="17"/>
        <v>0</v>
      </c>
      <c r="O148" s="170">
        <f t="shared" si="17"/>
        <v>0</v>
      </c>
      <c r="P148" s="170">
        <f t="shared" si="17"/>
        <v>0</v>
      </c>
      <c r="Q148" s="170">
        <f t="shared" si="17"/>
        <v>0</v>
      </c>
    </row>
    <row r="149" spans="1:17" s="184" customFormat="1">
      <c r="A149" s="183"/>
      <c r="B149" s="587" t="s">
        <v>278</v>
      </c>
      <c r="C149" s="588"/>
      <c r="D149" s="588"/>
      <c r="E149" s="588"/>
      <c r="F149" s="589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</row>
    <row r="150" spans="1:17">
      <c r="A150" s="169">
        <v>1898</v>
      </c>
      <c r="B150" s="170" t="s">
        <v>258</v>
      </c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</row>
    <row r="151" spans="1:17">
      <c r="A151" s="168" t="s">
        <v>231</v>
      </c>
      <c r="B151" s="167" t="s">
        <v>237</v>
      </c>
      <c r="C151" s="170">
        <v>1587</v>
      </c>
      <c r="D151" s="170"/>
      <c r="E151" s="170">
        <v>3348</v>
      </c>
      <c r="F151" s="170">
        <f>SUM(M151)</f>
        <v>2976</v>
      </c>
      <c r="G151" s="167"/>
      <c r="H151" s="167"/>
      <c r="I151" s="167"/>
      <c r="J151" s="167"/>
      <c r="K151" s="167"/>
      <c r="L151" s="167"/>
      <c r="M151" s="167">
        <v>2976</v>
      </c>
      <c r="N151" s="167"/>
      <c r="O151" s="167"/>
      <c r="P151" s="167"/>
      <c r="Q151" s="167"/>
    </row>
    <row r="152" spans="1:17">
      <c r="A152" s="168"/>
      <c r="B152" s="590" t="s">
        <v>279</v>
      </c>
      <c r="C152" s="591"/>
      <c r="D152" s="591"/>
      <c r="E152" s="591"/>
      <c r="F152" s="592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</row>
    <row r="153" spans="1:17">
      <c r="A153" s="169">
        <v>1910</v>
      </c>
      <c r="B153" s="582" t="s">
        <v>259</v>
      </c>
      <c r="C153" s="583"/>
      <c r="D153" s="583"/>
      <c r="E153" s="583"/>
      <c r="F153" s="584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</row>
    <row r="154" spans="1:17">
      <c r="A154" s="168" t="s">
        <v>260</v>
      </c>
      <c r="B154" s="167" t="s">
        <v>261</v>
      </c>
      <c r="C154" s="170">
        <v>390</v>
      </c>
      <c r="D154" s="170"/>
      <c r="E154" s="170">
        <v>207</v>
      </c>
      <c r="F154" s="170">
        <v>207</v>
      </c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</row>
    <row r="155" spans="1:17" s="162" customFormat="1" ht="30">
      <c r="A155" s="176"/>
      <c r="B155" s="179" t="s">
        <v>271</v>
      </c>
      <c r="C155" s="178">
        <f>SUM(C24,C44,C91,C111,C142,C148,C151,C154)</f>
        <v>5913058</v>
      </c>
      <c r="D155" s="178">
        <f t="shared" ref="D155:Q155" si="18">SUM(D24,D44,D91,D111,D142,D148,D151,D154)</f>
        <v>5672651</v>
      </c>
      <c r="E155" s="178">
        <f t="shared" si="18"/>
        <v>6163283</v>
      </c>
      <c r="F155" s="178">
        <f t="shared" si="18"/>
        <v>5869952</v>
      </c>
      <c r="G155" s="178">
        <f t="shared" si="18"/>
        <v>181600</v>
      </c>
      <c r="H155" s="178">
        <f t="shared" si="18"/>
        <v>4949</v>
      </c>
      <c r="I155" s="178">
        <f t="shared" si="18"/>
        <v>34895</v>
      </c>
      <c r="J155" s="178">
        <f t="shared" si="18"/>
        <v>65644</v>
      </c>
      <c r="K155" s="178">
        <f t="shared" si="18"/>
        <v>91968</v>
      </c>
      <c r="L155" s="178">
        <f t="shared" si="18"/>
        <v>197462</v>
      </c>
      <c r="M155" s="178">
        <f t="shared" si="18"/>
        <v>371592</v>
      </c>
      <c r="N155" s="178">
        <f t="shared" si="18"/>
        <v>14080</v>
      </c>
      <c r="O155" s="178">
        <f t="shared" si="18"/>
        <v>15296</v>
      </c>
      <c r="P155" s="178">
        <f t="shared" si="18"/>
        <v>8662</v>
      </c>
      <c r="Q155" s="178">
        <f t="shared" si="18"/>
        <v>500</v>
      </c>
    </row>
    <row r="157" spans="1:17">
      <c r="B157" s="1" t="s">
        <v>672</v>
      </c>
    </row>
    <row r="158" spans="1:17">
      <c r="B158" s="1" t="s">
        <v>675</v>
      </c>
    </row>
  </sheetData>
  <mergeCells count="38">
    <mergeCell ref="G9:Q9"/>
    <mergeCell ref="A9:A10"/>
    <mergeCell ref="B9:B10"/>
    <mergeCell ref="C9:C10"/>
    <mergeCell ref="D9:D10"/>
    <mergeCell ref="E9:E10"/>
    <mergeCell ref="F9:F10"/>
    <mergeCell ref="B12:F12"/>
    <mergeCell ref="B25:F25"/>
    <mergeCell ref="B45:F45"/>
    <mergeCell ref="B92:F92"/>
    <mergeCell ref="B112:F112"/>
    <mergeCell ref="B83:F83"/>
    <mergeCell ref="B93:F93"/>
    <mergeCell ref="B105:F105"/>
    <mergeCell ref="B99:F99"/>
    <mergeCell ref="B113:F113"/>
    <mergeCell ref="B46:F46"/>
    <mergeCell ref="B52:F52"/>
    <mergeCell ref="B58:F58"/>
    <mergeCell ref="B69:F69"/>
    <mergeCell ref="B76:F76"/>
    <mergeCell ref="B146:F146"/>
    <mergeCell ref="B153:F153"/>
    <mergeCell ref="M5:Q5"/>
    <mergeCell ref="B6:P6"/>
    <mergeCell ref="B7:P7"/>
    <mergeCell ref="B117:F117"/>
    <mergeCell ref="B124:F124"/>
    <mergeCell ref="B131:F131"/>
    <mergeCell ref="B137:F137"/>
    <mergeCell ref="B144:F144"/>
    <mergeCell ref="B143:F143"/>
    <mergeCell ref="B149:F149"/>
    <mergeCell ref="B152:F152"/>
    <mergeCell ref="B13:F13"/>
    <mergeCell ref="B26:F26"/>
    <mergeCell ref="B38:F38"/>
  </mergeCells>
  <pageMargins left="0.25" right="0.25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188"/>
  <sheetViews>
    <sheetView zoomScaleNormal="100" workbookViewId="0">
      <selection activeCell="H14" sqref="H14"/>
    </sheetView>
  </sheetViews>
  <sheetFormatPr defaultRowHeight="15"/>
  <cols>
    <col min="1" max="1" width="6.7109375" style="163" customWidth="1"/>
    <col min="2" max="2" width="29.140625" customWidth="1"/>
    <col min="7" max="9" width="8.28515625" bestFit="1" customWidth="1"/>
    <col min="10" max="10" width="8.7109375" bestFit="1" customWidth="1"/>
    <col min="12" max="12" width="7.28515625" customWidth="1"/>
    <col min="13" max="13" width="8.28515625" bestFit="1" customWidth="1"/>
    <col min="14" max="14" width="9" bestFit="1" customWidth="1"/>
    <col min="15" max="15" width="9" customWidth="1"/>
    <col min="16" max="16" width="7.140625" bestFit="1" customWidth="1"/>
    <col min="17" max="17" width="7.140625" customWidth="1"/>
    <col min="18" max="18" width="7.140625" bestFit="1" customWidth="1"/>
  </cols>
  <sheetData>
    <row r="5" spans="1:19">
      <c r="L5" s="585" t="s">
        <v>677</v>
      </c>
      <c r="M5" s="585"/>
      <c r="N5" s="585"/>
      <c r="O5" s="585"/>
      <c r="P5" s="585"/>
      <c r="Q5" s="585"/>
      <c r="R5" s="585"/>
    </row>
    <row r="6" spans="1:19" ht="15.75">
      <c r="B6" s="586" t="s">
        <v>107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185"/>
    </row>
    <row r="7" spans="1:19">
      <c r="B7" s="585" t="s">
        <v>213</v>
      </c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164"/>
    </row>
    <row r="9" spans="1:19" ht="15" customHeight="1">
      <c r="A9" s="597" t="s">
        <v>214</v>
      </c>
      <c r="B9" s="598" t="s">
        <v>215</v>
      </c>
      <c r="C9" s="598" t="s">
        <v>280</v>
      </c>
      <c r="D9" s="598" t="s">
        <v>216</v>
      </c>
      <c r="E9" s="598" t="s">
        <v>217</v>
      </c>
      <c r="F9" s="598" t="s">
        <v>292</v>
      </c>
      <c r="G9" s="596" t="s">
        <v>218</v>
      </c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</row>
    <row r="10" spans="1:19" ht="90" customHeight="1">
      <c r="A10" s="597"/>
      <c r="B10" s="598"/>
      <c r="C10" s="598"/>
      <c r="D10" s="598"/>
      <c r="E10" s="598"/>
      <c r="F10" s="598"/>
      <c r="G10" s="186" t="s">
        <v>219</v>
      </c>
      <c r="H10" s="186" t="s">
        <v>220</v>
      </c>
      <c r="I10" s="186" t="s">
        <v>222</v>
      </c>
      <c r="J10" s="186" t="s">
        <v>223</v>
      </c>
      <c r="K10" s="186" t="s">
        <v>224</v>
      </c>
      <c r="L10" s="186" t="s">
        <v>225</v>
      </c>
      <c r="M10" s="186" t="s">
        <v>226</v>
      </c>
      <c r="N10" s="186" t="s">
        <v>239</v>
      </c>
      <c r="O10" s="186" t="s">
        <v>323</v>
      </c>
      <c r="P10" s="186" t="s">
        <v>290</v>
      </c>
      <c r="Q10" s="186" t="s">
        <v>324</v>
      </c>
      <c r="R10" s="530" t="s">
        <v>291</v>
      </c>
      <c r="S10" s="186" t="s">
        <v>326</v>
      </c>
    </row>
    <row r="11" spans="1:19" s="161" customFormat="1">
      <c r="A11" s="180">
        <v>1</v>
      </c>
      <c r="B11" s="180">
        <v>2</v>
      </c>
      <c r="C11" s="180">
        <v>3</v>
      </c>
      <c r="D11" s="180">
        <v>4</v>
      </c>
      <c r="E11" s="180">
        <v>5</v>
      </c>
      <c r="F11" s="180">
        <v>6</v>
      </c>
      <c r="G11" s="180">
        <v>7</v>
      </c>
      <c r="H11" s="180">
        <v>8</v>
      </c>
      <c r="I11" s="180">
        <v>10</v>
      </c>
      <c r="J11" s="180">
        <v>11</v>
      </c>
      <c r="K11" s="180">
        <v>12</v>
      </c>
      <c r="L11" s="180">
        <v>13</v>
      </c>
      <c r="M11" s="180">
        <v>14</v>
      </c>
      <c r="N11" s="180">
        <v>15</v>
      </c>
      <c r="O11" s="180"/>
      <c r="P11" s="180">
        <v>16</v>
      </c>
      <c r="Q11" s="180"/>
      <c r="R11" s="531">
        <v>17</v>
      </c>
      <c r="S11" s="180"/>
    </row>
    <row r="12" spans="1:19" s="161" customFormat="1">
      <c r="A12" s="180"/>
      <c r="B12" s="590" t="s">
        <v>272</v>
      </c>
      <c r="C12" s="591"/>
      <c r="D12" s="591"/>
      <c r="E12" s="591"/>
      <c r="F12" s="592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531"/>
      <c r="S12" s="180"/>
    </row>
    <row r="13" spans="1:19">
      <c r="A13" s="169">
        <v>2122</v>
      </c>
      <c r="B13" s="582" t="s">
        <v>236</v>
      </c>
      <c r="C13" s="583"/>
      <c r="D13" s="583"/>
      <c r="E13" s="583"/>
      <c r="F13" s="584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98"/>
      <c r="S13" s="167"/>
    </row>
    <row r="14" spans="1:19">
      <c r="A14" s="168" t="s">
        <v>231</v>
      </c>
      <c r="B14" s="167" t="s">
        <v>237</v>
      </c>
      <c r="C14" s="167">
        <v>366333</v>
      </c>
      <c r="D14" s="167">
        <v>260200</v>
      </c>
      <c r="E14" s="167">
        <v>490636</v>
      </c>
      <c r="F14" s="167">
        <f>SUM(G14:R14)</f>
        <v>441838</v>
      </c>
      <c r="G14" s="167">
        <v>4500</v>
      </c>
      <c r="H14" s="167"/>
      <c r="I14" s="167">
        <v>481</v>
      </c>
      <c r="J14" s="167">
        <v>18183</v>
      </c>
      <c r="K14" s="167">
        <v>196423</v>
      </c>
      <c r="L14" s="167">
        <v>171450</v>
      </c>
      <c r="M14" s="167">
        <v>4382</v>
      </c>
      <c r="N14" s="167">
        <v>2445</v>
      </c>
      <c r="O14" s="167">
        <v>736</v>
      </c>
      <c r="P14" s="167">
        <v>1593</v>
      </c>
      <c r="Q14" s="167">
        <v>3750</v>
      </c>
      <c r="R14" s="198">
        <v>37895</v>
      </c>
      <c r="S14" s="167"/>
    </row>
    <row r="15" spans="1:19">
      <c r="A15" s="168" t="s">
        <v>244</v>
      </c>
      <c r="B15" s="167" t="s">
        <v>245</v>
      </c>
      <c r="C15" s="167">
        <v>48421</v>
      </c>
      <c r="D15" s="167">
        <v>12000</v>
      </c>
      <c r="E15" s="167">
        <v>57470</v>
      </c>
      <c r="F15" s="167">
        <v>57030</v>
      </c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98"/>
      <c r="S15" s="167"/>
    </row>
    <row r="16" spans="1:19" ht="30">
      <c r="A16" s="168" t="s">
        <v>253</v>
      </c>
      <c r="B16" s="166" t="s">
        <v>247</v>
      </c>
      <c r="C16" s="167">
        <v>5980</v>
      </c>
      <c r="D16" s="167">
        <v>10000</v>
      </c>
      <c r="E16" s="167">
        <v>10000</v>
      </c>
      <c r="F16" s="167">
        <v>4680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98"/>
      <c r="S16" s="167"/>
    </row>
    <row r="17" spans="1:19" ht="30">
      <c r="A17" s="168" t="s">
        <v>296</v>
      </c>
      <c r="B17" s="166" t="s">
        <v>329</v>
      </c>
      <c r="C17" s="167"/>
      <c r="D17" s="167">
        <v>12000</v>
      </c>
      <c r="E17" s="167">
        <v>2000</v>
      </c>
      <c r="F17" s="167">
        <v>0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98"/>
      <c r="S17" s="167"/>
    </row>
    <row r="18" spans="1:19">
      <c r="A18" s="168" t="s">
        <v>263</v>
      </c>
      <c r="B18" s="166" t="s">
        <v>264</v>
      </c>
      <c r="C18" s="167"/>
      <c r="D18" s="167">
        <v>154820</v>
      </c>
      <c r="E18" s="167">
        <v>77730</v>
      </c>
      <c r="F18" s="167">
        <v>32804</v>
      </c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98"/>
      <c r="S18" s="167"/>
    </row>
    <row r="19" spans="1:19">
      <c r="A19" s="168" t="s">
        <v>241</v>
      </c>
      <c r="B19" s="167" t="s">
        <v>188</v>
      </c>
      <c r="C19" s="167"/>
      <c r="D19" s="167">
        <v>29590</v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98"/>
      <c r="S19" s="167"/>
    </row>
    <row r="20" spans="1:19">
      <c r="A20" s="168" t="s">
        <v>293</v>
      </c>
      <c r="B20" s="166" t="s">
        <v>294</v>
      </c>
      <c r="C20" s="167">
        <v>3072</v>
      </c>
      <c r="D20" s="167">
        <v>76870</v>
      </c>
      <c r="E20" s="167">
        <v>50521</v>
      </c>
      <c r="F20" s="167">
        <v>13681</v>
      </c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98"/>
      <c r="S20" s="167"/>
    </row>
    <row r="21" spans="1:19" s="162" customFormat="1">
      <c r="A21" s="169"/>
      <c r="B21" s="170" t="s">
        <v>232</v>
      </c>
      <c r="C21" s="170">
        <f>SUM(C14:C20)</f>
        <v>423806</v>
      </c>
      <c r="D21" s="170">
        <f>SUM(D14:D20)</f>
        <v>555480</v>
      </c>
      <c r="E21" s="170">
        <f>SUM(E14:E20)</f>
        <v>688357</v>
      </c>
      <c r="F21" s="170">
        <f>SUM(F14:F20)</f>
        <v>550033</v>
      </c>
      <c r="G21" s="170">
        <f>SUM(G14:G20)</f>
        <v>4500</v>
      </c>
      <c r="H21" s="170">
        <f t="shared" ref="H21:S21" si="0">SUM(H14:H20)</f>
        <v>0</v>
      </c>
      <c r="I21" s="170">
        <f t="shared" si="0"/>
        <v>481</v>
      </c>
      <c r="J21" s="170">
        <f t="shared" si="0"/>
        <v>18183</v>
      </c>
      <c r="K21" s="170">
        <f t="shared" si="0"/>
        <v>196423</v>
      </c>
      <c r="L21" s="170">
        <f t="shared" si="0"/>
        <v>171450</v>
      </c>
      <c r="M21" s="170">
        <f t="shared" si="0"/>
        <v>4382</v>
      </c>
      <c r="N21" s="170">
        <f t="shared" si="0"/>
        <v>2445</v>
      </c>
      <c r="O21" s="170">
        <f t="shared" si="0"/>
        <v>736</v>
      </c>
      <c r="P21" s="170">
        <f t="shared" si="0"/>
        <v>1593</v>
      </c>
      <c r="Q21" s="170">
        <f t="shared" si="0"/>
        <v>3750</v>
      </c>
      <c r="R21" s="190">
        <f t="shared" si="0"/>
        <v>37895</v>
      </c>
      <c r="S21" s="170">
        <f t="shared" si="0"/>
        <v>0</v>
      </c>
    </row>
    <row r="22" spans="1:19" s="162" customFormat="1">
      <c r="A22" s="169">
        <v>2123</v>
      </c>
      <c r="B22" s="582" t="s">
        <v>295</v>
      </c>
      <c r="C22" s="583"/>
      <c r="D22" s="583"/>
      <c r="E22" s="584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90"/>
      <c r="S22" s="170"/>
    </row>
    <row r="23" spans="1:19" s="162" customFormat="1">
      <c r="A23" s="168" t="s">
        <v>228</v>
      </c>
      <c r="B23" s="167" t="s">
        <v>233</v>
      </c>
      <c r="C23" s="210">
        <v>10200</v>
      </c>
      <c r="D23" s="210">
        <v>10200</v>
      </c>
      <c r="E23" s="170">
        <v>10630</v>
      </c>
      <c r="F23" s="170">
        <v>10630</v>
      </c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90"/>
      <c r="S23" s="170"/>
    </row>
    <row r="24" spans="1:19" s="162" customFormat="1">
      <c r="A24" s="168" t="s">
        <v>229</v>
      </c>
      <c r="B24" s="167" t="s">
        <v>234</v>
      </c>
      <c r="C24" s="210">
        <v>86445</v>
      </c>
      <c r="D24" s="210">
        <v>95600</v>
      </c>
      <c r="E24" s="170">
        <v>93719</v>
      </c>
      <c r="F24" s="170">
        <v>90537</v>
      </c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90"/>
      <c r="S24" s="170"/>
    </row>
    <row r="25" spans="1:19" s="162" customFormat="1">
      <c r="A25" s="168" t="s">
        <v>230</v>
      </c>
      <c r="B25" s="167" t="s">
        <v>235</v>
      </c>
      <c r="C25" s="210">
        <v>15115</v>
      </c>
      <c r="D25" s="210">
        <v>12500</v>
      </c>
      <c r="E25" s="170">
        <v>16404</v>
      </c>
      <c r="F25" s="170">
        <v>16404</v>
      </c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90"/>
      <c r="S25" s="170"/>
    </row>
    <row r="26" spans="1:19" s="162" customFormat="1">
      <c r="A26" s="168" t="s">
        <v>231</v>
      </c>
      <c r="B26" s="167" t="s">
        <v>237</v>
      </c>
      <c r="C26" s="210">
        <v>9521</v>
      </c>
      <c r="D26" s="210">
        <v>8910</v>
      </c>
      <c r="E26" s="170">
        <v>13690</v>
      </c>
      <c r="F26" s="170">
        <f>SUM(G26:P26)</f>
        <v>11163</v>
      </c>
      <c r="G26" s="210">
        <v>216</v>
      </c>
      <c r="H26" s="210"/>
      <c r="I26" s="210"/>
      <c r="J26" s="210">
        <v>216</v>
      </c>
      <c r="K26" s="210">
        <v>2066</v>
      </c>
      <c r="L26" s="210">
        <v>7083</v>
      </c>
      <c r="M26" s="210"/>
      <c r="N26" s="210">
        <v>497</v>
      </c>
      <c r="O26" s="210"/>
      <c r="P26" s="210">
        <v>1085</v>
      </c>
      <c r="Q26" s="170"/>
      <c r="R26" s="190"/>
      <c r="S26" s="170"/>
    </row>
    <row r="27" spans="1:19" s="162" customFormat="1">
      <c r="A27" s="168" t="s">
        <v>244</v>
      </c>
      <c r="B27" s="167" t="s">
        <v>245</v>
      </c>
      <c r="C27" s="210">
        <v>97</v>
      </c>
      <c r="D27" s="210">
        <v>290</v>
      </c>
      <c r="E27" s="170">
        <v>146</v>
      </c>
      <c r="F27" s="170">
        <v>146</v>
      </c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90"/>
      <c r="S27" s="170"/>
    </row>
    <row r="28" spans="1:19" s="162" customFormat="1" ht="30">
      <c r="A28" s="168" t="s">
        <v>296</v>
      </c>
      <c r="B28" s="166" t="s">
        <v>329</v>
      </c>
      <c r="C28" s="210">
        <v>340</v>
      </c>
      <c r="D28" s="210">
        <v>500</v>
      </c>
      <c r="E28" s="170">
        <v>510</v>
      </c>
      <c r="F28" s="170">
        <v>510</v>
      </c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90"/>
      <c r="S28" s="170"/>
    </row>
    <row r="29" spans="1:19" s="162" customFormat="1">
      <c r="A29" s="168"/>
      <c r="B29" s="170" t="s">
        <v>232</v>
      </c>
      <c r="C29" s="170">
        <f>SUM(C23:C28)</f>
        <v>121718</v>
      </c>
      <c r="D29" s="170">
        <f>SUM(D23:D28)</f>
        <v>128000</v>
      </c>
      <c r="E29" s="170">
        <f>SUM(E23:E28)</f>
        <v>135099</v>
      </c>
      <c r="F29" s="170">
        <f>SUM(F23:F28)</f>
        <v>129390</v>
      </c>
      <c r="G29" s="170">
        <f>SUM(G26)</f>
        <v>216</v>
      </c>
      <c r="H29" s="170">
        <f t="shared" ref="H29:R29" si="1">SUM(H26)</f>
        <v>0</v>
      </c>
      <c r="I29" s="170">
        <f t="shared" si="1"/>
        <v>0</v>
      </c>
      <c r="J29" s="170">
        <f t="shared" si="1"/>
        <v>216</v>
      </c>
      <c r="K29" s="170">
        <f t="shared" si="1"/>
        <v>2066</v>
      </c>
      <c r="L29" s="170">
        <f t="shared" si="1"/>
        <v>7083</v>
      </c>
      <c r="M29" s="170">
        <f t="shared" si="1"/>
        <v>0</v>
      </c>
      <c r="N29" s="170">
        <f t="shared" si="1"/>
        <v>497</v>
      </c>
      <c r="O29" s="170">
        <f t="shared" si="1"/>
        <v>0</v>
      </c>
      <c r="P29" s="170">
        <f t="shared" si="1"/>
        <v>1085</v>
      </c>
      <c r="Q29" s="170">
        <f t="shared" si="1"/>
        <v>0</v>
      </c>
      <c r="R29" s="190">
        <f t="shared" si="1"/>
        <v>0</v>
      </c>
      <c r="S29" s="170"/>
    </row>
    <row r="30" spans="1:19" s="162" customFormat="1">
      <c r="A30" s="176"/>
      <c r="B30" s="177" t="s">
        <v>265</v>
      </c>
      <c r="C30" s="177">
        <f>SUM(C21,C29)</f>
        <v>545524</v>
      </c>
      <c r="D30" s="177">
        <f t="shared" ref="D30:S30" si="2">SUM(D21,D29)</f>
        <v>683480</v>
      </c>
      <c r="E30" s="177">
        <f t="shared" si="2"/>
        <v>823456</v>
      </c>
      <c r="F30" s="177">
        <f t="shared" si="2"/>
        <v>679423</v>
      </c>
      <c r="G30" s="177">
        <f t="shared" si="2"/>
        <v>4716</v>
      </c>
      <c r="H30" s="177">
        <f t="shared" si="2"/>
        <v>0</v>
      </c>
      <c r="I30" s="177">
        <f t="shared" si="2"/>
        <v>481</v>
      </c>
      <c r="J30" s="177">
        <f t="shared" si="2"/>
        <v>18399</v>
      </c>
      <c r="K30" s="177">
        <f t="shared" si="2"/>
        <v>198489</v>
      </c>
      <c r="L30" s="177">
        <f t="shared" si="2"/>
        <v>178533</v>
      </c>
      <c r="M30" s="177">
        <f t="shared" si="2"/>
        <v>4382</v>
      </c>
      <c r="N30" s="177">
        <f t="shared" si="2"/>
        <v>2942</v>
      </c>
      <c r="O30" s="177">
        <f t="shared" si="2"/>
        <v>736</v>
      </c>
      <c r="P30" s="177">
        <f t="shared" si="2"/>
        <v>2678</v>
      </c>
      <c r="Q30" s="177">
        <f t="shared" si="2"/>
        <v>3750</v>
      </c>
      <c r="R30" s="532">
        <f t="shared" si="2"/>
        <v>37895</v>
      </c>
      <c r="S30" s="177">
        <f t="shared" si="2"/>
        <v>0</v>
      </c>
    </row>
    <row r="31" spans="1:19" s="182" customFormat="1">
      <c r="A31" s="174"/>
      <c r="B31" s="587" t="s">
        <v>274</v>
      </c>
      <c r="C31" s="588"/>
      <c r="D31" s="588"/>
      <c r="E31" s="588"/>
      <c r="F31" s="589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533"/>
      <c r="S31" s="175"/>
    </row>
    <row r="32" spans="1:19">
      <c r="A32" s="169">
        <v>2311</v>
      </c>
      <c r="B32" s="582" t="s">
        <v>242</v>
      </c>
      <c r="C32" s="583"/>
      <c r="D32" s="583"/>
      <c r="E32" s="583"/>
      <c r="F32" s="584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98"/>
      <c r="S32" s="167"/>
    </row>
    <row r="33" spans="1:19">
      <c r="A33" s="168" t="s">
        <v>231</v>
      </c>
      <c r="B33" s="167" t="s">
        <v>237</v>
      </c>
      <c r="C33" s="167">
        <v>181335</v>
      </c>
      <c r="D33" s="167">
        <v>307199</v>
      </c>
      <c r="E33" s="167">
        <v>332049</v>
      </c>
      <c r="F33" s="167">
        <f>SUM(G33:P33)</f>
        <v>226822</v>
      </c>
      <c r="G33" s="167">
        <v>95919</v>
      </c>
      <c r="H33" s="167"/>
      <c r="I33" s="167"/>
      <c r="J33" s="167">
        <v>35159</v>
      </c>
      <c r="K33" s="167">
        <v>74714</v>
      </c>
      <c r="L33" s="167">
        <v>15213</v>
      </c>
      <c r="M33" s="167">
        <v>5165</v>
      </c>
      <c r="N33" s="167">
        <v>491</v>
      </c>
      <c r="O33" s="167"/>
      <c r="P33" s="167">
        <v>161</v>
      </c>
      <c r="Q33" s="167"/>
      <c r="R33" s="198"/>
      <c r="S33" s="167"/>
    </row>
    <row r="34" spans="1:19">
      <c r="A34" s="168" t="s">
        <v>244</v>
      </c>
      <c r="B34" s="167" t="s">
        <v>245</v>
      </c>
      <c r="C34" s="167">
        <v>10055</v>
      </c>
      <c r="D34" s="167"/>
      <c r="E34" s="167">
        <v>9678</v>
      </c>
      <c r="F34" s="167">
        <v>9678</v>
      </c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98"/>
      <c r="S34" s="167"/>
    </row>
    <row r="35" spans="1:19">
      <c r="A35" s="168" t="s">
        <v>263</v>
      </c>
      <c r="B35" s="166" t="s">
        <v>264</v>
      </c>
      <c r="C35" s="167">
        <v>148156</v>
      </c>
      <c r="D35" s="167">
        <v>33780</v>
      </c>
      <c r="E35" s="167">
        <v>241579</v>
      </c>
      <c r="F35" s="167">
        <v>55146</v>
      </c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98"/>
      <c r="S35" s="167"/>
    </row>
    <row r="36" spans="1:19">
      <c r="A36" s="168" t="s">
        <v>241</v>
      </c>
      <c r="B36" s="167" t="s">
        <v>188</v>
      </c>
      <c r="C36" s="167">
        <v>28291</v>
      </c>
      <c r="D36" s="167"/>
      <c r="E36" s="167">
        <v>4048</v>
      </c>
      <c r="F36" s="167">
        <v>4048</v>
      </c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98"/>
      <c r="S36" s="167"/>
    </row>
    <row r="37" spans="1:19" s="162" customFormat="1">
      <c r="A37" s="169"/>
      <c r="B37" s="170" t="s">
        <v>232</v>
      </c>
      <c r="C37" s="170">
        <f>SUM(C33:C36)</f>
        <v>367837</v>
      </c>
      <c r="D37" s="170">
        <f>SUM(D33:D36)</f>
        <v>340979</v>
      </c>
      <c r="E37" s="170">
        <f>SUM(E33:E36)</f>
        <v>587354</v>
      </c>
      <c r="F37" s="170">
        <f>SUM(F33:F36)</f>
        <v>295694</v>
      </c>
      <c r="G37" s="170">
        <f>SUM(G33:G36)</f>
        <v>95919</v>
      </c>
      <c r="H37" s="170">
        <f t="shared" ref="H37:S37" si="3">SUM(H33:H36)</f>
        <v>0</v>
      </c>
      <c r="I37" s="170">
        <f t="shared" si="3"/>
        <v>0</v>
      </c>
      <c r="J37" s="170">
        <f t="shared" si="3"/>
        <v>35159</v>
      </c>
      <c r="K37" s="170">
        <f t="shared" si="3"/>
        <v>74714</v>
      </c>
      <c r="L37" s="170">
        <f t="shared" si="3"/>
        <v>15213</v>
      </c>
      <c r="M37" s="170">
        <f t="shared" si="3"/>
        <v>5165</v>
      </c>
      <c r="N37" s="170">
        <f t="shared" si="3"/>
        <v>491</v>
      </c>
      <c r="O37" s="170">
        <f t="shared" si="3"/>
        <v>0</v>
      </c>
      <c r="P37" s="170">
        <f t="shared" si="3"/>
        <v>161</v>
      </c>
      <c r="Q37" s="170">
        <f t="shared" si="3"/>
        <v>0</v>
      </c>
      <c r="R37" s="190">
        <f t="shared" si="3"/>
        <v>0</v>
      </c>
      <c r="S37" s="170">
        <f t="shared" si="3"/>
        <v>0</v>
      </c>
    </row>
    <row r="38" spans="1:19" s="162" customFormat="1">
      <c r="A38" s="169">
        <v>2322</v>
      </c>
      <c r="B38" s="582" t="s">
        <v>243</v>
      </c>
      <c r="C38" s="583"/>
      <c r="D38" s="583"/>
      <c r="E38" s="583"/>
      <c r="F38" s="584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90"/>
      <c r="S38" s="170"/>
    </row>
    <row r="39" spans="1:19" s="162" customFormat="1">
      <c r="A39" s="168" t="s">
        <v>231</v>
      </c>
      <c r="B39" s="167" t="s">
        <v>237</v>
      </c>
      <c r="C39" s="191"/>
      <c r="D39" s="191"/>
      <c r="E39" s="191">
        <v>150</v>
      </c>
      <c r="F39" s="192">
        <f>SUM(L39)</f>
        <v>150</v>
      </c>
      <c r="G39" s="170"/>
      <c r="H39" s="170"/>
      <c r="I39" s="170"/>
      <c r="J39" s="170"/>
      <c r="K39" s="170"/>
      <c r="L39" s="170">
        <v>150</v>
      </c>
      <c r="M39" s="170"/>
      <c r="N39" s="170"/>
      <c r="O39" s="170"/>
      <c r="P39" s="170"/>
      <c r="Q39" s="170"/>
      <c r="R39" s="190"/>
      <c r="S39" s="170"/>
    </row>
    <row r="40" spans="1:19" s="162" customFormat="1">
      <c r="A40" s="169">
        <v>2337</v>
      </c>
      <c r="B40" s="190" t="s">
        <v>284</v>
      </c>
      <c r="C40" s="191"/>
      <c r="D40" s="191"/>
      <c r="E40" s="191"/>
      <c r="F40" s="192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90"/>
      <c r="S40" s="170"/>
    </row>
    <row r="41" spans="1:19" s="162" customFormat="1">
      <c r="A41" s="168" t="s">
        <v>229</v>
      </c>
      <c r="B41" s="167" t="s">
        <v>234</v>
      </c>
      <c r="C41" s="191"/>
      <c r="D41" s="191"/>
      <c r="E41" s="208">
        <v>100</v>
      </c>
      <c r="F41" s="192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90"/>
      <c r="S41" s="170"/>
    </row>
    <row r="42" spans="1:19" s="162" customFormat="1">
      <c r="A42" s="168" t="s">
        <v>230</v>
      </c>
      <c r="B42" s="167" t="s">
        <v>235</v>
      </c>
      <c r="C42" s="191"/>
      <c r="D42" s="191"/>
      <c r="E42" s="208">
        <v>12</v>
      </c>
      <c r="F42" s="192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90"/>
      <c r="S42" s="170"/>
    </row>
    <row r="43" spans="1:19" s="162" customFormat="1">
      <c r="A43" s="168" t="s">
        <v>231</v>
      </c>
      <c r="B43" s="167" t="s">
        <v>237</v>
      </c>
      <c r="C43" s="191"/>
      <c r="D43" s="191">
        <v>3000</v>
      </c>
      <c r="E43" s="208">
        <v>3204</v>
      </c>
      <c r="F43" s="192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90"/>
      <c r="S43" s="170"/>
    </row>
    <row r="44" spans="1:19" s="162" customFormat="1">
      <c r="A44" s="168" t="s">
        <v>244</v>
      </c>
      <c r="B44" s="167" t="s">
        <v>245</v>
      </c>
      <c r="C44" s="191"/>
      <c r="D44" s="191"/>
      <c r="E44" s="208">
        <v>184</v>
      </c>
      <c r="F44" s="192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90"/>
      <c r="S44" s="170"/>
    </row>
    <row r="45" spans="1:19" s="162" customFormat="1">
      <c r="A45" s="168"/>
      <c r="B45" s="170" t="s">
        <v>232</v>
      </c>
      <c r="C45" s="191"/>
      <c r="D45" s="191">
        <f>SUM(D43:D44)</f>
        <v>3000</v>
      </c>
      <c r="E45" s="191">
        <f>SUM(E41:E44)</f>
        <v>3500</v>
      </c>
      <c r="F45" s="192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90"/>
      <c r="S45" s="170"/>
    </row>
    <row r="46" spans="1:19">
      <c r="A46" s="169">
        <v>2389</v>
      </c>
      <c r="B46" s="582" t="s">
        <v>249</v>
      </c>
      <c r="C46" s="583"/>
      <c r="D46" s="583"/>
      <c r="E46" s="583"/>
      <c r="F46" s="584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98"/>
      <c r="S46" s="167"/>
    </row>
    <row r="47" spans="1:19">
      <c r="A47" s="168" t="s">
        <v>229</v>
      </c>
      <c r="B47" s="167" t="s">
        <v>234</v>
      </c>
      <c r="C47" s="187"/>
      <c r="D47" s="187"/>
      <c r="E47" s="187">
        <v>16470</v>
      </c>
      <c r="F47" s="188">
        <v>7612</v>
      </c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98"/>
      <c r="S47" s="167"/>
    </row>
    <row r="48" spans="1:19">
      <c r="A48" s="168" t="s">
        <v>230</v>
      </c>
      <c r="B48" s="167" t="s">
        <v>235</v>
      </c>
      <c r="C48" s="187"/>
      <c r="D48" s="187"/>
      <c r="E48" s="187">
        <v>2001</v>
      </c>
      <c r="F48" s="188">
        <v>925</v>
      </c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98"/>
      <c r="S48" s="167"/>
    </row>
    <row r="49" spans="1:19">
      <c r="A49" s="168" t="s">
        <v>231</v>
      </c>
      <c r="B49" s="167" t="s">
        <v>237</v>
      </c>
      <c r="C49" s="167">
        <v>6342</v>
      </c>
      <c r="D49" s="167"/>
      <c r="E49" s="167">
        <v>11736</v>
      </c>
      <c r="F49" s="167">
        <f>SUM(I49:Q49)</f>
        <v>5059</v>
      </c>
      <c r="G49" s="167"/>
      <c r="H49" s="167"/>
      <c r="I49" s="167">
        <v>1382</v>
      </c>
      <c r="J49" s="167">
        <v>1850</v>
      </c>
      <c r="K49" s="167"/>
      <c r="L49" s="167"/>
      <c r="M49" s="167"/>
      <c r="N49" s="167">
        <v>1781</v>
      </c>
      <c r="O49" s="167"/>
      <c r="P49" s="167"/>
      <c r="Q49" s="167">
        <v>46</v>
      </c>
      <c r="R49" s="198"/>
      <c r="S49" s="167"/>
    </row>
    <row r="50" spans="1:19" s="162" customFormat="1">
      <c r="A50" s="169"/>
      <c r="B50" s="170" t="s">
        <v>232</v>
      </c>
      <c r="C50" s="170">
        <f>SUM(C49:C49)</f>
        <v>6342</v>
      </c>
      <c r="D50" s="170">
        <f>SUM(D49:D49)</f>
        <v>0</v>
      </c>
      <c r="E50" s="170">
        <f>SUM(E47:E49)</f>
        <v>30207</v>
      </c>
      <c r="F50" s="170">
        <f>SUM(F47:F49)</f>
        <v>13596</v>
      </c>
      <c r="G50" s="170"/>
      <c r="H50" s="170"/>
      <c r="I50" s="170">
        <f>SUM(I49)</f>
        <v>1382</v>
      </c>
      <c r="J50" s="170">
        <f>SUM(J49:J49)</f>
        <v>1850</v>
      </c>
      <c r="K50" s="170">
        <f>SUM(K49:K49)</f>
        <v>0</v>
      </c>
      <c r="L50" s="170">
        <f>SUM(L49:L49)</f>
        <v>0</v>
      </c>
      <c r="M50" s="170">
        <f>SUM(M49:M49)</f>
        <v>0</v>
      </c>
      <c r="N50" s="170">
        <f>SUM(N49)</f>
        <v>1781</v>
      </c>
      <c r="O50" s="170"/>
      <c r="P50" s="170">
        <f>SUM(P49:P49)</f>
        <v>0</v>
      </c>
      <c r="Q50" s="170">
        <f>SUM(Q49)</f>
        <v>46</v>
      </c>
      <c r="R50" s="190"/>
      <c r="S50" s="170"/>
    </row>
    <row r="51" spans="1:19" s="162" customFormat="1">
      <c r="A51" s="176"/>
      <c r="B51" s="177" t="s">
        <v>267</v>
      </c>
      <c r="C51" s="177">
        <f>SUM(C37,C45,C50)</f>
        <v>374179</v>
      </c>
      <c r="D51" s="177">
        <f t="shared" ref="D51:S51" si="4">SUM(D37,D45,D50)</f>
        <v>343979</v>
      </c>
      <c r="E51" s="177">
        <f>SUM(E39,E37,E45,E50)</f>
        <v>621211</v>
      </c>
      <c r="F51" s="177">
        <f>SUM(F39,F37,F45,F50)</f>
        <v>309440</v>
      </c>
      <c r="G51" s="177">
        <f t="shared" si="4"/>
        <v>95919</v>
      </c>
      <c r="H51" s="177">
        <f t="shared" si="4"/>
        <v>0</v>
      </c>
      <c r="I51" s="177">
        <f t="shared" si="4"/>
        <v>1382</v>
      </c>
      <c r="J51" s="177">
        <f t="shared" si="4"/>
        <v>37009</v>
      </c>
      <c r="K51" s="177">
        <f t="shared" si="4"/>
        <v>74714</v>
      </c>
      <c r="L51" s="177">
        <f>SUM(L39,L37,L45,L50)</f>
        <v>15363</v>
      </c>
      <c r="M51" s="177">
        <f t="shared" si="4"/>
        <v>5165</v>
      </c>
      <c r="N51" s="177">
        <f t="shared" si="4"/>
        <v>2272</v>
      </c>
      <c r="O51" s="177">
        <f t="shared" si="4"/>
        <v>0</v>
      </c>
      <c r="P51" s="177">
        <f t="shared" si="4"/>
        <v>161</v>
      </c>
      <c r="Q51" s="177">
        <f t="shared" si="4"/>
        <v>46</v>
      </c>
      <c r="R51" s="532">
        <f t="shared" si="4"/>
        <v>0</v>
      </c>
      <c r="S51" s="177">
        <f t="shared" si="4"/>
        <v>0</v>
      </c>
    </row>
    <row r="52" spans="1:19" s="182" customFormat="1">
      <c r="A52" s="174"/>
      <c r="B52" s="587" t="s">
        <v>276</v>
      </c>
      <c r="C52" s="588"/>
      <c r="D52" s="588"/>
      <c r="E52" s="588"/>
      <c r="F52" s="589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534"/>
      <c r="S52" s="175"/>
    </row>
    <row r="53" spans="1:19">
      <c r="A53" s="169">
        <v>2524</v>
      </c>
      <c r="B53" s="582" t="s">
        <v>298</v>
      </c>
      <c r="C53" s="583"/>
      <c r="D53" s="583"/>
      <c r="E53" s="583"/>
      <c r="F53" s="584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98"/>
      <c r="S53" s="167"/>
    </row>
    <row r="54" spans="1:19">
      <c r="A54" s="168" t="s">
        <v>228</v>
      </c>
      <c r="B54" s="167" t="s">
        <v>233</v>
      </c>
      <c r="C54" s="189">
        <v>120640</v>
      </c>
      <c r="D54" s="209">
        <v>105000</v>
      </c>
      <c r="E54" s="187">
        <v>103965</v>
      </c>
      <c r="F54" s="188">
        <v>103101</v>
      </c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98"/>
      <c r="S54" s="167"/>
    </row>
    <row r="55" spans="1:19">
      <c r="A55" s="168" t="s">
        <v>229</v>
      </c>
      <c r="B55" s="167" t="s">
        <v>234</v>
      </c>
      <c r="C55" s="167">
        <v>2802</v>
      </c>
      <c r="D55" s="167">
        <v>11600</v>
      </c>
      <c r="E55" s="167">
        <v>11920</v>
      </c>
      <c r="F55" s="167">
        <v>10375</v>
      </c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98"/>
      <c r="S55" s="167"/>
    </row>
    <row r="56" spans="1:19">
      <c r="A56" s="168" t="s">
        <v>230</v>
      </c>
      <c r="B56" s="167" t="s">
        <v>235</v>
      </c>
      <c r="C56" s="167">
        <v>22132</v>
      </c>
      <c r="D56" s="167">
        <v>19210</v>
      </c>
      <c r="E56" s="167">
        <v>19925</v>
      </c>
      <c r="F56" s="167">
        <v>19799</v>
      </c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98"/>
      <c r="S56" s="167"/>
    </row>
    <row r="57" spans="1:19">
      <c r="A57" s="168" t="s">
        <v>231</v>
      </c>
      <c r="B57" s="167" t="s">
        <v>237</v>
      </c>
      <c r="C57" s="167">
        <v>107651</v>
      </c>
      <c r="D57" s="167">
        <v>102390</v>
      </c>
      <c r="E57" s="167">
        <v>111878</v>
      </c>
      <c r="F57" s="167">
        <f>SUM(G57:P57)</f>
        <v>110653</v>
      </c>
      <c r="G57" s="167">
        <v>59625</v>
      </c>
      <c r="H57" s="167">
        <v>37</v>
      </c>
      <c r="I57" s="167"/>
      <c r="J57" s="167">
        <v>5732</v>
      </c>
      <c r="K57" s="167">
        <v>36032</v>
      </c>
      <c r="L57" s="167">
        <v>3427</v>
      </c>
      <c r="M57" s="167">
        <v>5213</v>
      </c>
      <c r="N57" s="167"/>
      <c r="O57" s="167"/>
      <c r="P57" s="167">
        <v>587</v>
      </c>
      <c r="Q57" s="167"/>
      <c r="R57" s="198"/>
      <c r="S57" s="167"/>
    </row>
    <row r="58" spans="1:19">
      <c r="A58" s="168" t="s">
        <v>244</v>
      </c>
      <c r="B58" s="167" t="s">
        <v>245</v>
      </c>
      <c r="C58" s="167">
        <v>291</v>
      </c>
      <c r="D58" s="167">
        <v>300</v>
      </c>
      <c r="E58" s="167">
        <v>301</v>
      </c>
      <c r="F58" s="167">
        <v>301</v>
      </c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98"/>
      <c r="S58" s="167"/>
    </row>
    <row r="59" spans="1:19" s="162" customFormat="1">
      <c r="A59" s="169"/>
      <c r="B59" s="170" t="s">
        <v>232</v>
      </c>
      <c r="C59" s="170">
        <f>SUM(C54:C58)</f>
        <v>253516</v>
      </c>
      <c r="D59" s="170">
        <f>SUM(D54:D58)</f>
        <v>238500</v>
      </c>
      <c r="E59" s="170">
        <f>SUM(E54:E58)</f>
        <v>247989</v>
      </c>
      <c r="F59" s="170">
        <f>SUM(F54:F58)</f>
        <v>244229</v>
      </c>
      <c r="G59" s="170">
        <f t="shared" ref="G59:S59" si="5">SUM(G54:G58)</f>
        <v>59625</v>
      </c>
      <c r="H59" s="170">
        <f t="shared" si="5"/>
        <v>37</v>
      </c>
      <c r="I59" s="170">
        <f t="shared" si="5"/>
        <v>0</v>
      </c>
      <c r="J59" s="170">
        <f t="shared" si="5"/>
        <v>5732</v>
      </c>
      <c r="K59" s="170">
        <f t="shared" si="5"/>
        <v>36032</v>
      </c>
      <c r="L59" s="170">
        <f t="shared" si="5"/>
        <v>3427</v>
      </c>
      <c r="M59" s="170">
        <f t="shared" si="5"/>
        <v>5213</v>
      </c>
      <c r="N59" s="170">
        <f t="shared" si="5"/>
        <v>0</v>
      </c>
      <c r="O59" s="170">
        <f t="shared" si="5"/>
        <v>0</v>
      </c>
      <c r="P59" s="170">
        <f t="shared" si="5"/>
        <v>587</v>
      </c>
      <c r="Q59" s="170">
        <f t="shared" si="5"/>
        <v>0</v>
      </c>
      <c r="R59" s="190">
        <f t="shared" si="5"/>
        <v>0</v>
      </c>
      <c r="S59" s="170">
        <f t="shared" si="5"/>
        <v>0</v>
      </c>
    </row>
    <row r="60" spans="1:19">
      <c r="A60" s="169">
        <v>2525</v>
      </c>
      <c r="B60" s="582" t="s">
        <v>299</v>
      </c>
      <c r="C60" s="583"/>
      <c r="D60" s="583"/>
      <c r="E60" s="583"/>
      <c r="F60" s="584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98"/>
      <c r="S60" s="167"/>
    </row>
    <row r="61" spans="1:19">
      <c r="A61" s="168" t="s">
        <v>228</v>
      </c>
      <c r="B61" s="167" t="s">
        <v>233</v>
      </c>
      <c r="C61" s="167">
        <v>1800</v>
      </c>
      <c r="D61" s="167">
        <v>3600</v>
      </c>
      <c r="E61" s="167">
        <v>3600</v>
      </c>
      <c r="F61" s="167">
        <v>3405</v>
      </c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98"/>
      <c r="S61" s="167"/>
    </row>
    <row r="62" spans="1:19">
      <c r="A62" s="168" t="s">
        <v>229</v>
      </c>
      <c r="B62" s="167" t="s">
        <v>234</v>
      </c>
      <c r="C62" s="167">
        <v>38</v>
      </c>
      <c r="D62" s="167">
        <v>100</v>
      </c>
      <c r="E62" s="167">
        <v>100</v>
      </c>
      <c r="F62" s="167">
        <v>67</v>
      </c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98"/>
      <c r="S62" s="167"/>
    </row>
    <row r="63" spans="1:19">
      <c r="A63" s="168" t="s">
        <v>230</v>
      </c>
      <c r="B63" s="167" t="s">
        <v>235</v>
      </c>
      <c r="C63" s="167">
        <v>333</v>
      </c>
      <c r="D63" s="167">
        <v>670</v>
      </c>
      <c r="E63" s="167">
        <v>651</v>
      </c>
      <c r="F63" s="167">
        <v>648</v>
      </c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98"/>
      <c r="S63" s="167"/>
    </row>
    <row r="64" spans="1:19">
      <c r="A64" s="168" t="s">
        <v>231</v>
      </c>
      <c r="B64" s="167" t="s">
        <v>237</v>
      </c>
      <c r="C64" s="167">
        <v>4506</v>
      </c>
      <c r="D64" s="167">
        <v>3130</v>
      </c>
      <c r="E64" s="167">
        <v>3145</v>
      </c>
      <c r="F64" s="167">
        <f>SUM(G64:L64)</f>
        <v>3099</v>
      </c>
      <c r="G64" s="167">
        <v>200</v>
      </c>
      <c r="H64" s="167"/>
      <c r="I64" s="167"/>
      <c r="J64" s="167">
        <v>429</v>
      </c>
      <c r="K64" s="167">
        <v>234</v>
      </c>
      <c r="L64" s="167">
        <v>2236</v>
      </c>
      <c r="M64" s="167"/>
      <c r="N64" s="167"/>
      <c r="O64" s="167"/>
      <c r="P64" s="167"/>
      <c r="Q64" s="167"/>
      <c r="R64" s="198"/>
      <c r="S64" s="167"/>
    </row>
    <row r="65" spans="1:19" s="162" customFormat="1">
      <c r="A65" s="169"/>
      <c r="B65" s="170" t="s">
        <v>232</v>
      </c>
      <c r="C65" s="170">
        <f>SUM(C61:C64)</f>
        <v>6677</v>
      </c>
      <c r="D65" s="170">
        <f>SUM(D61:D64)</f>
        <v>7500</v>
      </c>
      <c r="E65" s="170">
        <f>SUM(E61:E64)</f>
        <v>7496</v>
      </c>
      <c r="F65" s="170">
        <f>SUM(F61:F64)</f>
        <v>7219</v>
      </c>
      <c r="G65" s="170">
        <f>SUM(G64)</f>
        <v>200</v>
      </c>
      <c r="H65" s="170"/>
      <c r="I65" s="170"/>
      <c r="J65" s="170">
        <f>SUM(J64)</f>
        <v>429</v>
      </c>
      <c r="K65" s="170">
        <f>SUM(K64)</f>
        <v>234</v>
      </c>
      <c r="L65" s="170">
        <f>SUM(L64)</f>
        <v>2236</v>
      </c>
      <c r="M65" s="170">
        <f>SUM(M64)</f>
        <v>0</v>
      </c>
      <c r="N65" s="170"/>
      <c r="O65" s="170"/>
      <c r="P65" s="170">
        <f>SUM(P64)</f>
        <v>0</v>
      </c>
      <c r="Q65" s="170"/>
      <c r="R65" s="190"/>
      <c r="S65" s="170"/>
    </row>
    <row r="66" spans="1:19" s="162" customFormat="1">
      <c r="A66" s="218"/>
      <c r="B66" s="214" t="s">
        <v>269</v>
      </c>
      <c r="C66" s="219">
        <f t="shared" ref="C66:S66" si="6">SUM(C59,C65)</f>
        <v>260193</v>
      </c>
      <c r="D66" s="219">
        <f t="shared" si="6"/>
        <v>246000</v>
      </c>
      <c r="E66" s="219">
        <f t="shared" si="6"/>
        <v>255485</v>
      </c>
      <c r="F66" s="219">
        <f t="shared" si="6"/>
        <v>251448</v>
      </c>
      <c r="G66" s="219">
        <f t="shared" si="6"/>
        <v>59825</v>
      </c>
      <c r="H66" s="219">
        <f t="shared" si="6"/>
        <v>37</v>
      </c>
      <c r="I66" s="219">
        <f t="shared" si="6"/>
        <v>0</v>
      </c>
      <c r="J66" s="219">
        <f t="shared" si="6"/>
        <v>6161</v>
      </c>
      <c r="K66" s="219">
        <f t="shared" si="6"/>
        <v>36266</v>
      </c>
      <c r="L66" s="219">
        <f t="shared" si="6"/>
        <v>5663</v>
      </c>
      <c r="M66" s="219">
        <f t="shared" si="6"/>
        <v>5213</v>
      </c>
      <c r="N66" s="219">
        <f t="shared" si="6"/>
        <v>0</v>
      </c>
      <c r="O66" s="219">
        <f t="shared" si="6"/>
        <v>0</v>
      </c>
      <c r="P66" s="219">
        <f t="shared" si="6"/>
        <v>587</v>
      </c>
      <c r="Q66" s="219">
        <f t="shared" si="6"/>
        <v>0</v>
      </c>
      <c r="R66" s="219">
        <f t="shared" si="6"/>
        <v>0</v>
      </c>
      <c r="S66" s="214">
        <f t="shared" si="6"/>
        <v>0</v>
      </c>
    </row>
    <row r="67" spans="1:19" s="197" customFormat="1">
      <c r="A67" s="193"/>
      <c r="B67" s="216" t="s">
        <v>308</v>
      </c>
      <c r="C67" s="194"/>
      <c r="D67" s="194"/>
      <c r="E67" s="194"/>
      <c r="F67" s="195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535"/>
      <c r="S67" s="196"/>
    </row>
    <row r="68" spans="1:19">
      <c r="A68" s="169">
        <v>2603</v>
      </c>
      <c r="B68" s="582" t="s">
        <v>300</v>
      </c>
      <c r="C68" s="583"/>
      <c r="D68" s="583"/>
      <c r="E68" s="583"/>
      <c r="F68" s="584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98"/>
      <c r="S68" s="167"/>
    </row>
    <row r="69" spans="1:19">
      <c r="A69" s="168" t="s">
        <v>229</v>
      </c>
      <c r="B69" s="167" t="s">
        <v>234</v>
      </c>
      <c r="C69" s="167">
        <v>401</v>
      </c>
      <c r="D69" s="167"/>
      <c r="E69" s="167">
        <v>65</v>
      </c>
      <c r="F69" s="167">
        <v>65</v>
      </c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98"/>
      <c r="S69" s="167"/>
    </row>
    <row r="70" spans="1:19">
      <c r="A70" s="168" t="s">
        <v>231</v>
      </c>
      <c r="B70" s="167" t="s">
        <v>237</v>
      </c>
      <c r="C70" s="167">
        <v>9338</v>
      </c>
      <c r="D70" s="167">
        <v>66000</v>
      </c>
      <c r="E70" s="167">
        <v>15658</v>
      </c>
      <c r="F70" s="167">
        <f>SUM(I70:M70)</f>
        <v>15658</v>
      </c>
      <c r="G70" s="167"/>
      <c r="H70" s="167"/>
      <c r="I70" s="167"/>
      <c r="J70" s="167">
        <v>8425</v>
      </c>
      <c r="K70" s="167">
        <v>5494</v>
      </c>
      <c r="L70" s="167">
        <v>1643</v>
      </c>
      <c r="M70" s="167">
        <v>96</v>
      </c>
      <c r="N70" s="167"/>
      <c r="O70" s="167"/>
      <c r="P70" s="167"/>
      <c r="Q70" s="167"/>
      <c r="R70" s="198"/>
      <c r="S70" s="167"/>
    </row>
    <row r="71" spans="1:19">
      <c r="A71" s="168" t="s">
        <v>244</v>
      </c>
      <c r="B71" s="167" t="s">
        <v>245</v>
      </c>
      <c r="C71" s="167"/>
      <c r="D71" s="167"/>
      <c r="E71" s="167">
        <v>950</v>
      </c>
      <c r="F71" s="167">
        <v>950</v>
      </c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98"/>
      <c r="S71" s="167"/>
    </row>
    <row r="72" spans="1:19" ht="30">
      <c r="A72" s="168" t="s">
        <v>296</v>
      </c>
      <c r="B72" s="166" t="s">
        <v>330</v>
      </c>
      <c r="C72" s="167">
        <v>840</v>
      </c>
      <c r="D72" s="167"/>
      <c r="E72" s="167">
        <v>840</v>
      </c>
      <c r="F72" s="167">
        <v>840</v>
      </c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98"/>
      <c r="S72" s="167"/>
    </row>
    <row r="73" spans="1:19">
      <c r="A73" s="168" t="s">
        <v>263</v>
      </c>
      <c r="B73" s="166" t="s">
        <v>264</v>
      </c>
      <c r="C73" s="167">
        <v>379292</v>
      </c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98"/>
      <c r="S73" s="167"/>
    </row>
    <row r="74" spans="1:19">
      <c r="A74" s="168" t="s">
        <v>241</v>
      </c>
      <c r="B74" s="167" t="s">
        <v>188</v>
      </c>
      <c r="C74" s="167">
        <v>25000</v>
      </c>
      <c r="D74" s="167"/>
      <c r="E74" s="167">
        <v>601750</v>
      </c>
      <c r="F74" s="167">
        <v>601750</v>
      </c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98"/>
      <c r="S74" s="167"/>
    </row>
    <row r="75" spans="1:19" s="162" customFormat="1">
      <c r="A75" s="169"/>
      <c r="B75" s="170" t="s">
        <v>232</v>
      </c>
      <c r="C75" s="170">
        <f>SUM(C69:C74)</f>
        <v>414871</v>
      </c>
      <c r="D75" s="170">
        <f>SUM(D69:D72)</f>
        <v>66000</v>
      </c>
      <c r="E75" s="170">
        <f>SUM(E69:E74)</f>
        <v>619263</v>
      </c>
      <c r="F75" s="170">
        <f>SUM(F69:F74)</f>
        <v>619263</v>
      </c>
      <c r="G75" s="170">
        <f>SUM(G70)</f>
        <v>0</v>
      </c>
      <c r="H75" s="170">
        <f>SUM(H70)</f>
        <v>0</v>
      </c>
      <c r="I75" s="170"/>
      <c r="J75" s="170">
        <f t="shared" ref="J75:M75" si="7">SUM(J70)</f>
        <v>8425</v>
      </c>
      <c r="K75" s="170">
        <f t="shared" si="7"/>
        <v>5494</v>
      </c>
      <c r="L75" s="170">
        <f t="shared" si="7"/>
        <v>1643</v>
      </c>
      <c r="M75" s="170">
        <f t="shared" si="7"/>
        <v>96</v>
      </c>
      <c r="N75" s="170"/>
      <c r="O75" s="170"/>
      <c r="P75" s="170">
        <f>SUM(P70)</f>
        <v>0</v>
      </c>
      <c r="Q75" s="170"/>
      <c r="R75" s="190"/>
      <c r="S75" s="170"/>
    </row>
    <row r="76" spans="1:19">
      <c r="A76" s="169">
        <v>2604</v>
      </c>
      <c r="B76" s="582" t="s">
        <v>301</v>
      </c>
      <c r="C76" s="583"/>
      <c r="D76" s="583"/>
      <c r="E76" s="583"/>
      <c r="F76" s="584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98"/>
      <c r="S76" s="167"/>
    </row>
    <row r="77" spans="1:19">
      <c r="A77" s="168" t="s">
        <v>228</v>
      </c>
      <c r="B77" s="167" t="s">
        <v>233</v>
      </c>
      <c r="C77" s="167">
        <v>24635</v>
      </c>
      <c r="D77" s="167">
        <v>27000</v>
      </c>
      <c r="E77" s="167">
        <v>32617</v>
      </c>
      <c r="F77" s="167">
        <v>32617</v>
      </c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98"/>
      <c r="S77" s="167"/>
    </row>
    <row r="78" spans="1:19">
      <c r="A78" s="168" t="s">
        <v>229</v>
      </c>
      <c r="B78" s="167" t="s">
        <v>234</v>
      </c>
      <c r="C78" s="167">
        <v>504</v>
      </c>
      <c r="D78" s="167">
        <v>970</v>
      </c>
      <c r="E78" s="167">
        <v>640</v>
      </c>
      <c r="F78" s="167">
        <v>640</v>
      </c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98"/>
      <c r="S78" s="167"/>
    </row>
    <row r="79" spans="1:19">
      <c r="A79" s="168" t="s">
        <v>230</v>
      </c>
      <c r="B79" s="167" t="s">
        <v>235</v>
      </c>
      <c r="C79" s="167">
        <v>4558</v>
      </c>
      <c r="D79" s="167">
        <v>6300</v>
      </c>
      <c r="E79" s="167">
        <v>6208</v>
      </c>
      <c r="F79" s="167">
        <v>6208</v>
      </c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98"/>
      <c r="S79" s="167"/>
    </row>
    <row r="80" spans="1:19">
      <c r="A80" s="168" t="s">
        <v>231</v>
      </c>
      <c r="B80" s="167" t="s">
        <v>237</v>
      </c>
      <c r="C80" s="167">
        <v>216629</v>
      </c>
      <c r="D80" s="167">
        <v>106930</v>
      </c>
      <c r="E80" s="167">
        <v>189443</v>
      </c>
      <c r="F80" s="167">
        <f>SUM(J80:P80)</f>
        <v>182751</v>
      </c>
      <c r="G80" s="167"/>
      <c r="H80" s="167"/>
      <c r="I80" s="167"/>
      <c r="J80" s="167">
        <v>4876</v>
      </c>
      <c r="K80" s="167">
        <v>176931</v>
      </c>
      <c r="L80" s="167">
        <v>42</v>
      </c>
      <c r="M80" s="167">
        <v>684</v>
      </c>
      <c r="N80" s="167"/>
      <c r="O80" s="167"/>
      <c r="P80" s="167">
        <v>218</v>
      </c>
      <c r="Q80" s="167"/>
      <c r="R80" s="198"/>
      <c r="S80" s="167"/>
    </row>
    <row r="81" spans="1:19">
      <c r="A81" s="168" t="s">
        <v>244</v>
      </c>
      <c r="B81" s="167" t="s">
        <v>245</v>
      </c>
      <c r="C81" s="167">
        <v>281</v>
      </c>
      <c r="D81" s="167">
        <v>2300</v>
      </c>
      <c r="E81" s="167">
        <v>192</v>
      </c>
      <c r="F81" s="167">
        <v>192</v>
      </c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98"/>
      <c r="S81" s="167"/>
    </row>
    <row r="82" spans="1:19" s="162" customFormat="1">
      <c r="A82" s="169"/>
      <c r="B82" s="170" t="s">
        <v>232</v>
      </c>
      <c r="C82" s="170">
        <f>SUM(C77:C81)</f>
        <v>246607</v>
      </c>
      <c r="D82" s="170">
        <f>SUM(D77:D81)</f>
        <v>143500</v>
      </c>
      <c r="E82" s="170">
        <f>SUM(E77:E81)</f>
        <v>229100</v>
      </c>
      <c r="F82" s="170">
        <f>SUM(F77:F81)</f>
        <v>222408</v>
      </c>
      <c r="G82" s="170">
        <f>SUM(G80)</f>
        <v>0</v>
      </c>
      <c r="H82" s="170"/>
      <c r="I82" s="170"/>
      <c r="J82" s="170">
        <f>SUM(J80)</f>
        <v>4876</v>
      </c>
      <c r="K82" s="170">
        <f t="shared" ref="K82:L82" si="8">SUM(K80)</f>
        <v>176931</v>
      </c>
      <c r="L82" s="170">
        <f t="shared" si="8"/>
        <v>42</v>
      </c>
      <c r="M82" s="170">
        <f>SUM(M80:M81)</f>
        <v>684</v>
      </c>
      <c r="N82" s="170">
        <f>SUM(N80)</f>
        <v>0</v>
      </c>
      <c r="O82" s="170"/>
      <c r="P82" s="170">
        <f>SUM(P80:P81)</f>
        <v>218</v>
      </c>
      <c r="Q82" s="170"/>
      <c r="R82" s="190"/>
      <c r="S82" s="170"/>
    </row>
    <row r="83" spans="1:19" s="162" customFormat="1">
      <c r="A83" s="169">
        <v>2605</v>
      </c>
      <c r="B83" s="190" t="s">
        <v>325</v>
      </c>
      <c r="C83" s="191"/>
      <c r="D83" s="191"/>
      <c r="E83" s="191"/>
      <c r="F83" s="192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90"/>
      <c r="S83" s="170"/>
    </row>
    <row r="84" spans="1:19" s="162" customFormat="1">
      <c r="A84" s="168" t="s">
        <v>263</v>
      </c>
      <c r="B84" s="166" t="s">
        <v>264</v>
      </c>
      <c r="C84" s="191"/>
      <c r="D84" s="191"/>
      <c r="E84" s="191">
        <v>7080</v>
      </c>
      <c r="F84" s="192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90"/>
      <c r="S84" s="170"/>
    </row>
    <row r="85" spans="1:19">
      <c r="A85" s="169">
        <v>2606</v>
      </c>
      <c r="B85" s="582" t="s">
        <v>302</v>
      </c>
      <c r="C85" s="583"/>
      <c r="D85" s="583"/>
      <c r="E85" s="583"/>
      <c r="F85" s="584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98"/>
      <c r="S85" s="167"/>
    </row>
    <row r="86" spans="1:19">
      <c r="A86" s="168" t="s">
        <v>229</v>
      </c>
      <c r="B86" s="167" t="s">
        <v>234</v>
      </c>
      <c r="C86" s="187"/>
      <c r="D86" s="187"/>
      <c r="E86" s="209">
        <v>990</v>
      </c>
      <c r="F86" s="211">
        <v>990</v>
      </c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98"/>
      <c r="S86" s="167"/>
    </row>
    <row r="87" spans="1:19">
      <c r="A87" s="168" t="s">
        <v>231</v>
      </c>
      <c r="B87" s="167" t="s">
        <v>237</v>
      </c>
      <c r="C87" s="167">
        <v>14050</v>
      </c>
      <c r="D87" s="167"/>
      <c r="E87" s="167">
        <v>332414</v>
      </c>
      <c r="F87" s="167">
        <f>SUM(G87:M87)</f>
        <v>232066</v>
      </c>
      <c r="G87" s="167"/>
      <c r="H87" s="167"/>
      <c r="I87" s="167"/>
      <c r="J87" s="167">
        <v>3973</v>
      </c>
      <c r="K87" s="167"/>
      <c r="L87" s="167">
        <v>1021</v>
      </c>
      <c r="M87" s="167">
        <v>227072</v>
      </c>
      <c r="N87" s="167"/>
      <c r="O87" s="167"/>
      <c r="P87" s="167"/>
      <c r="Q87" s="167"/>
      <c r="R87" s="198"/>
      <c r="S87" s="167"/>
    </row>
    <row r="88" spans="1:19">
      <c r="A88" s="168" t="s">
        <v>263</v>
      </c>
      <c r="B88" s="166" t="s">
        <v>264</v>
      </c>
      <c r="C88" s="167">
        <v>748654</v>
      </c>
      <c r="D88" s="167">
        <v>478340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98"/>
      <c r="S88" s="167"/>
    </row>
    <row r="89" spans="1:19">
      <c r="A89" s="168" t="s">
        <v>241</v>
      </c>
      <c r="B89" s="167" t="s">
        <v>188</v>
      </c>
      <c r="C89" s="167">
        <v>7706</v>
      </c>
      <c r="D89" s="167"/>
      <c r="E89" s="167">
        <v>94480</v>
      </c>
      <c r="F89" s="167">
        <v>3480</v>
      </c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98"/>
      <c r="S89" s="167"/>
    </row>
    <row r="90" spans="1:19" s="162" customFormat="1">
      <c r="A90" s="169"/>
      <c r="B90" s="170" t="s">
        <v>232</v>
      </c>
      <c r="C90" s="170">
        <f>SUM(C87:C89)</f>
        <v>770410</v>
      </c>
      <c r="D90" s="170">
        <f>SUM(D87:D88)</f>
        <v>478340</v>
      </c>
      <c r="E90" s="170">
        <f>SUM(E86:E89)</f>
        <v>427884</v>
      </c>
      <c r="F90" s="170">
        <f>SUM(F86:F89)</f>
        <v>236536</v>
      </c>
      <c r="G90" s="170"/>
      <c r="H90" s="170"/>
      <c r="I90" s="170"/>
      <c r="J90" s="170">
        <f>SUM(J87:J89)</f>
        <v>3973</v>
      </c>
      <c r="K90" s="170"/>
      <c r="L90" s="170">
        <f t="shared" ref="L90:M90" si="9">SUM(L87:L89)</f>
        <v>1021</v>
      </c>
      <c r="M90" s="170">
        <f t="shared" si="9"/>
        <v>227072</v>
      </c>
      <c r="N90" s="170"/>
      <c r="O90" s="170"/>
      <c r="P90" s="170"/>
      <c r="Q90" s="170"/>
      <c r="R90" s="190"/>
      <c r="S90" s="170"/>
    </row>
    <row r="91" spans="1:19" s="162" customFormat="1">
      <c r="A91" s="169">
        <v>2619</v>
      </c>
      <c r="B91" s="170" t="s">
        <v>303</v>
      </c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90"/>
      <c r="S91" s="170"/>
    </row>
    <row r="92" spans="1:19" s="162" customFormat="1">
      <c r="A92" s="168" t="s">
        <v>228</v>
      </c>
      <c r="B92" s="167" t="s">
        <v>233</v>
      </c>
      <c r="C92" s="173">
        <v>62954</v>
      </c>
      <c r="D92" s="210">
        <v>78100</v>
      </c>
      <c r="E92" s="210">
        <v>77236</v>
      </c>
      <c r="F92" s="210">
        <v>77236</v>
      </c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90"/>
      <c r="S92" s="170"/>
    </row>
    <row r="93" spans="1:19" s="162" customFormat="1">
      <c r="A93" s="168" t="s">
        <v>229</v>
      </c>
      <c r="B93" s="167" t="s">
        <v>234</v>
      </c>
      <c r="C93" s="173">
        <v>73473</v>
      </c>
      <c r="D93" s="210">
        <v>2800</v>
      </c>
      <c r="E93" s="210">
        <v>67817</v>
      </c>
      <c r="F93" s="210">
        <v>67817</v>
      </c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90"/>
      <c r="S93" s="170"/>
    </row>
    <row r="94" spans="1:19" s="162" customFormat="1">
      <c r="A94" s="168" t="s">
        <v>230</v>
      </c>
      <c r="B94" s="167" t="s">
        <v>235</v>
      </c>
      <c r="C94" s="173">
        <v>24064</v>
      </c>
      <c r="D94" s="210">
        <v>18200</v>
      </c>
      <c r="E94" s="210">
        <v>26061</v>
      </c>
      <c r="F94" s="210">
        <v>26061</v>
      </c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90"/>
      <c r="S94" s="170"/>
    </row>
    <row r="95" spans="1:19" s="162" customFormat="1">
      <c r="A95" s="168" t="s">
        <v>231</v>
      </c>
      <c r="B95" s="167" t="s">
        <v>237</v>
      </c>
      <c r="C95" s="173">
        <v>111631</v>
      </c>
      <c r="D95" s="210">
        <v>3000</v>
      </c>
      <c r="E95" s="210">
        <v>69841</v>
      </c>
      <c r="F95" s="210">
        <f>SUM(H95:R95)</f>
        <v>69841</v>
      </c>
      <c r="G95" s="210"/>
      <c r="H95" s="210">
        <v>41</v>
      </c>
      <c r="I95" s="210"/>
      <c r="J95" s="210">
        <v>13260</v>
      </c>
      <c r="K95" s="210">
        <v>26639</v>
      </c>
      <c r="L95" s="210">
        <v>21863</v>
      </c>
      <c r="M95" s="210">
        <v>4907</v>
      </c>
      <c r="N95" s="210"/>
      <c r="O95" s="210"/>
      <c r="P95" s="210">
        <v>2401</v>
      </c>
      <c r="Q95" s="210"/>
      <c r="R95" s="536">
        <v>730</v>
      </c>
      <c r="S95" s="170"/>
    </row>
    <row r="96" spans="1:19" s="162" customFormat="1">
      <c r="A96" s="168" t="s">
        <v>244</v>
      </c>
      <c r="B96" s="167" t="s">
        <v>245</v>
      </c>
      <c r="C96" s="173">
        <v>5615</v>
      </c>
      <c r="D96" s="210"/>
      <c r="E96" s="210">
        <v>5451</v>
      </c>
      <c r="F96" s="210">
        <v>5451</v>
      </c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90"/>
      <c r="S96" s="170"/>
    </row>
    <row r="97" spans="1:19" s="162" customFormat="1">
      <c r="A97" s="168" t="s">
        <v>263</v>
      </c>
      <c r="B97" s="166" t="s">
        <v>264</v>
      </c>
      <c r="C97" s="173">
        <v>19034</v>
      </c>
      <c r="D97" s="210">
        <v>18000</v>
      </c>
      <c r="E97" s="210">
        <v>18000</v>
      </c>
      <c r="F97" s="210">
        <v>10000</v>
      </c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90"/>
      <c r="S97" s="170"/>
    </row>
    <row r="98" spans="1:19" s="162" customFormat="1">
      <c r="A98" s="168" t="s">
        <v>241</v>
      </c>
      <c r="B98" s="167" t="s">
        <v>188</v>
      </c>
      <c r="C98" s="173">
        <v>116087</v>
      </c>
      <c r="D98" s="210">
        <v>15000</v>
      </c>
      <c r="E98" s="210">
        <v>457043</v>
      </c>
      <c r="F98" s="210">
        <v>17043</v>
      </c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90"/>
      <c r="S98" s="170"/>
    </row>
    <row r="99" spans="1:19" s="162" customFormat="1">
      <c r="A99" s="169"/>
      <c r="B99" s="170" t="s">
        <v>232</v>
      </c>
      <c r="C99" s="170">
        <f>SUM(C92:C98)</f>
        <v>412858</v>
      </c>
      <c r="D99" s="170">
        <f>SUM(D92:D98)</f>
        <v>135100</v>
      </c>
      <c r="E99" s="170">
        <f>SUM(E92:E98)</f>
        <v>721449</v>
      </c>
      <c r="F99" s="170">
        <f>SUM(F92:F98)</f>
        <v>273449</v>
      </c>
      <c r="G99" s="170"/>
      <c r="H99" s="170">
        <f>SUM(H95:H98)</f>
        <v>41</v>
      </c>
      <c r="I99" s="170">
        <f t="shared" ref="I99:S99" si="10">SUM(I95:I98)</f>
        <v>0</v>
      </c>
      <c r="J99" s="170">
        <f t="shared" si="10"/>
        <v>13260</v>
      </c>
      <c r="K99" s="170">
        <f t="shared" si="10"/>
        <v>26639</v>
      </c>
      <c r="L99" s="170">
        <f t="shared" si="10"/>
        <v>21863</v>
      </c>
      <c r="M99" s="170">
        <f t="shared" si="10"/>
        <v>4907</v>
      </c>
      <c r="N99" s="170">
        <f t="shared" si="10"/>
        <v>0</v>
      </c>
      <c r="O99" s="170">
        <f t="shared" si="10"/>
        <v>0</v>
      </c>
      <c r="P99" s="170">
        <f t="shared" si="10"/>
        <v>2401</v>
      </c>
      <c r="Q99" s="170">
        <f t="shared" si="10"/>
        <v>0</v>
      </c>
      <c r="R99" s="190">
        <f t="shared" si="10"/>
        <v>730</v>
      </c>
      <c r="S99" s="170">
        <f t="shared" si="10"/>
        <v>0</v>
      </c>
    </row>
    <row r="100" spans="1:19" s="162" customFormat="1">
      <c r="A100" s="169">
        <v>2622</v>
      </c>
      <c r="B100" s="170" t="s">
        <v>304</v>
      </c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90"/>
      <c r="S100" s="170"/>
    </row>
    <row r="101" spans="1:19" s="162" customFormat="1">
      <c r="A101" s="168" t="s">
        <v>228</v>
      </c>
      <c r="B101" s="167" t="s">
        <v>233</v>
      </c>
      <c r="C101" s="173">
        <v>65377</v>
      </c>
      <c r="D101" s="210">
        <v>25800</v>
      </c>
      <c r="E101" s="210">
        <v>35833</v>
      </c>
      <c r="F101" s="210">
        <v>35833</v>
      </c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90"/>
      <c r="S101" s="170"/>
    </row>
    <row r="102" spans="1:19" s="162" customFormat="1">
      <c r="A102" s="168" t="s">
        <v>229</v>
      </c>
      <c r="B102" s="167" t="s">
        <v>234</v>
      </c>
      <c r="C102" s="173">
        <v>7380</v>
      </c>
      <c r="D102" s="210">
        <v>25100</v>
      </c>
      <c r="E102" s="210">
        <v>19584</v>
      </c>
      <c r="F102" s="210">
        <v>19584</v>
      </c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90"/>
      <c r="S102" s="170"/>
    </row>
    <row r="103" spans="1:19" s="162" customFormat="1">
      <c r="A103" s="168" t="s">
        <v>230</v>
      </c>
      <c r="B103" s="167" t="s">
        <v>235</v>
      </c>
      <c r="C103" s="173">
        <v>12447</v>
      </c>
      <c r="D103" s="210">
        <v>9300</v>
      </c>
      <c r="E103" s="210">
        <v>9830</v>
      </c>
      <c r="F103" s="210">
        <v>9830</v>
      </c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90"/>
      <c r="S103" s="170"/>
    </row>
    <row r="104" spans="1:19" s="162" customFormat="1">
      <c r="A104" s="168" t="s">
        <v>231</v>
      </c>
      <c r="B104" s="167" t="s">
        <v>237</v>
      </c>
      <c r="C104" s="173">
        <v>16638</v>
      </c>
      <c r="D104" s="210">
        <v>5100</v>
      </c>
      <c r="E104" s="210">
        <v>56856</v>
      </c>
      <c r="F104" s="210">
        <f>SUM(J104:M104)</f>
        <v>56856</v>
      </c>
      <c r="G104" s="170"/>
      <c r="H104" s="170"/>
      <c r="I104" s="170"/>
      <c r="J104" s="210">
        <v>12321</v>
      </c>
      <c r="K104" s="210">
        <v>4534</v>
      </c>
      <c r="L104" s="210">
        <v>38890</v>
      </c>
      <c r="M104" s="210">
        <v>1111</v>
      </c>
      <c r="N104" s="170"/>
      <c r="O104" s="170"/>
      <c r="P104" s="170"/>
      <c r="Q104" s="170"/>
      <c r="R104" s="190"/>
      <c r="S104" s="170"/>
    </row>
    <row r="105" spans="1:19" s="162" customFormat="1">
      <c r="A105" s="169"/>
      <c r="B105" s="170" t="s">
        <v>232</v>
      </c>
      <c r="C105" s="170">
        <f>SUM(C101:C104)</f>
        <v>101842</v>
      </c>
      <c r="D105" s="170">
        <f>SUM(D101:D104)</f>
        <v>65300</v>
      </c>
      <c r="E105" s="170">
        <f>SUM(E101:E104)</f>
        <v>122103</v>
      </c>
      <c r="F105" s="170">
        <f>SUM(F101:F104)</f>
        <v>122103</v>
      </c>
      <c r="G105" s="170"/>
      <c r="H105" s="170"/>
      <c r="I105" s="170"/>
      <c r="J105" s="170">
        <f>SUM(J104)</f>
        <v>12321</v>
      </c>
      <c r="K105" s="170">
        <f t="shared" ref="K105:M105" si="11">SUM(K104)</f>
        <v>4534</v>
      </c>
      <c r="L105" s="170">
        <f t="shared" si="11"/>
        <v>38890</v>
      </c>
      <c r="M105" s="170">
        <f t="shared" si="11"/>
        <v>1111</v>
      </c>
      <c r="N105" s="170"/>
      <c r="O105" s="170"/>
      <c r="P105" s="170"/>
      <c r="Q105" s="170"/>
      <c r="R105" s="190"/>
      <c r="S105" s="170"/>
    </row>
    <row r="106" spans="1:19" s="162" customFormat="1">
      <c r="A106" s="169">
        <v>2623</v>
      </c>
      <c r="B106" s="170" t="s">
        <v>305</v>
      </c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90"/>
      <c r="S106" s="170"/>
    </row>
    <row r="107" spans="1:19" s="162" customFormat="1">
      <c r="A107" s="168" t="s">
        <v>228</v>
      </c>
      <c r="B107" s="167" t="s">
        <v>233</v>
      </c>
      <c r="C107" s="173">
        <v>87236</v>
      </c>
      <c r="D107" s="210">
        <v>133000</v>
      </c>
      <c r="E107" s="210">
        <v>122350</v>
      </c>
      <c r="F107" s="210">
        <v>122350</v>
      </c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90"/>
      <c r="S107" s="170"/>
    </row>
    <row r="108" spans="1:19" s="162" customFormat="1">
      <c r="A108" s="168" t="s">
        <v>229</v>
      </c>
      <c r="B108" s="167" t="s">
        <v>234</v>
      </c>
      <c r="C108" s="173">
        <v>8174</v>
      </c>
      <c r="D108" s="210">
        <v>28900</v>
      </c>
      <c r="E108" s="210">
        <v>22199</v>
      </c>
      <c r="F108" s="210">
        <v>22199</v>
      </c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90"/>
      <c r="S108" s="170"/>
    </row>
    <row r="109" spans="1:19" s="162" customFormat="1">
      <c r="A109" s="168" t="s">
        <v>230</v>
      </c>
      <c r="B109" s="167" t="s">
        <v>235</v>
      </c>
      <c r="C109" s="173">
        <v>16399</v>
      </c>
      <c r="D109" s="210">
        <v>25500</v>
      </c>
      <c r="E109" s="210">
        <v>25429</v>
      </c>
      <c r="F109" s="210">
        <v>25429</v>
      </c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90"/>
      <c r="S109" s="170"/>
    </row>
    <row r="110" spans="1:19" s="162" customFormat="1">
      <c r="A110" s="168" t="s">
        <v>231</v>
      </c>
      <c r="B110" s="167" t="s">
        <v>237</v>
      </c>
      <c r="C110" s="173">
        <v>67031</v>
      </c>
      <c r="D110" s="210">
        <v>76409</v>
      </c>
      <c r="E110" s="210">
        <v>167011</v>
      </c>
      <c r="F110" s="210">
        <f>SUM(J110:R110)</f>
        <v>167011</v>
      </c>
      <c r="G110" s="170"/>
      <c r="H110" s="170"/>
      <c r="I110" s="170"/>
      <c r="J110" s="210">
        <v>63465</v>
      </c>
      <c r="K110" s="210">
        <v>80103</v>
      </c>
      <c r="L110" s="210">
        <v>12893</v>
      </c>
      <c r="M110" s="210">
        <v>5859</v>
      </c>
      <c r="N110" s="210">
        <v>60</v>
      </c>
      <c r="O110" s="210"/>
      <c r="P110" s="210">
        <v>3737</v>
      </c>
      <c r="Q110" s="170"/>
      <c r="R110" s="536">
        <v>894</v>
      </c>
      <c r="S110" s="170"/>
    </row>
    <row r="111" spans="1:19" s="162" customFormat="1">
      <c r="A111" s="168" t="s">
        <v>244</v>
      </c>
      <c r="B111" s="167" t="s">
        <v>245</v>
      </c>
      <c r="C111" s="173">
        <v>1462</v>
      </c>
      <c r="D111" s="210">
        <v>1600</v>
      </c>
      <c r="E111" s="210">
        <v>5158</v>
      </c>
      <c r="F111" s="210">
        <v>5158</v>
      </c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90"/>
      <c r="S111" s="170"/>
    </row>
    <row r="112" spans="1:19" s="162" customFormat="1">
      <c r="A112" s="168" t="s">
        <v>241</v>
      </c>
      <c r="B112" s="167" t="s">
        <v>188</v>
      </c>
      <c r="C112" s="173"/>
      <c r="D112" s="210"/>
      <c r="E112" s="210">
        <v>38200</v>
      </c>
      <c r="F112" s="210">
        <v>2200</v>
      </c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90"/>
      <c r="S112" s="170"/>
    </row>
    <row r="113" spans="1:19" s="162" customFormat="1">
      <c r="A113" s="168" t="s">
        <v>293</v>
      </c>
      <c r="B113" s="166" t="s">
        <v>294</v>
      </c>
      <c r="C113" s="173"/>
      <c r="D113" s="210">
        <v>22800</v>
      </c>
      <c r="E113" s="210">
        <v>22800</v>
      </c>
      <c r="F113" s="210">
        <v>22800</v>
      </c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90"/>
      <c r="S113" s="170"/>
    </row>
    <row r="114" spans="1:19" s="162" customFormat="1">
      <c r="A114" s="169"/>
      <c r="B114" s="170" t="s">
        <v>232</v>
      </c>
      <c r="C114" s="170">
        <f>SUM(C107:C111)</f>
        <v>180302</v>
      </c>
      <c r="D114" s="170">
        <f>SUM(D107:D113)</f>
        <v>288209</v>
      </c>
      <c r="E114" s="170">
        <f>SUM(E107:E113)</f>
        <v>403147</v>
      </c>
      <c r="F114" s="170">
        <f>SUM(F107:F113)</f>
        <v>367147</v>
      </c>
      <c r="G114" s="170"/>
      <c r="H114" s="170"/>
      <c r="I114" s="170"/>
      <c r="J114" s="170">
        <f>SUM(J110:J113)</f>
        <v>63465</v>
      </c>
      <c r="K114" s="170">
        <f t="shared" ref="K114:S114" si="12">SUM(K110:K113)</f>
        <v>80103</v>
      </c>
      <c r="L114" s="170">
        <f t="shared" si="12"/>
        <v>12893</v>
      </c>
      <c r="M114" s="170">
        <f t="shared" si="12"/>
        <v>5859</v>
      </c>
      <c r="N114" s="170">
        <f t="shared" si="12"/>
        <v>60</v>
      </c>
      <c r="O114" s="170">
        <f t="shared" si="12"/>
        <v>0</v>
      </c>
      <c r="P114" s="170">
        <f t="shared" si="12"/>
        <v>3737</v>
      </c>
      <c r="Q114" s="170">
        <f t="shared" si="12"/>
        <v>0</v>
      </c>
      <c r="R114" s="190">
        <f t="shared" si="12"/>
        <v>894</v>
      </c>
      <c r="S114" s="170">
        <f t="shared" si="12"/>
        <v>0</v>
      </c>
    </row>
    <row r="115" spans="1:19" s="162" customFormat="1">
      <c r="A115" s="169">
        <v>2626</v>
      </c>
      <c r="B115" s="170" t="s">
        <v>306</v>
      </c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90"/>
      <c r="S115" s="170"/>
    </row>
    <row r="116" spans="1:19" s="162" customFormat="1">
      <c r="A116" s="168" t="s">
        <v>231</v>
      </c>
      <c r="B116" s="167" t="s">
        <v>237</v>
      </c>
      <c r="C116" s="173">
        <v>24470</v>
      </c>
      <c r="D116" s="210">
        <v>5000</v>
      </c>
      <c r="E116" s="210">
        <v>16184</v>
      </c>
      <c r="F116" s="210">
        <f>SUM(J116:R116)</f>
        <v>16184</v>
      </c>
      <c r="G116" s="170"/>
      <c r="H116" s="170"/>
      <c r="I116" s="170"/>
      <c r="J116" s="210">
        <v>133</v>
      </c>
      <c r="K116" s="210">
        <v>4959</v>
      </c>
      <c r="L116" s="210">
        <v>751</v>
      </c>
      <c r="M116" s="210"/>
      <c r="N116" s="210"/>
      <c r="O116" s="210"/>
      <c r="P116" s="210"/>
      <c r="Q116" s="210"/>
      <c r="R116" s="536">
        <v>10341</v>
      </c>
      <c r="S116" s="170"/>
    </row>
    <row r="117" spans="1:19" s="162" customFormat="1">
      <c r="A117" s="168" t="s">
        <v>244</v>
      </c>
      <c r="B117" s="167" t="s">
        <v>245</v>
      </c>
      <c r="C117" s="173">
        <v>331</v>
      </c>
      <c r="D117" s="170"/>
      <c r="E117" s="210">
        <v>2616</v>
      </c>
      <c r="F117" s="210">
        <v>2616</v>
      </c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90"/>
      <c r="S117" s="170"/>
    </row>
    <row r="118" spans="1:19" s="162" customFormat="1">
      <c r="A118" s="169"/>
      <c r="B118" s="170" t="s">
        <v>232</v>
      </c>
      <c r="C118" s="170">
        <f>SUM(C116:C117)</f>
        <v>24801</v>
      </c>
      <c r="D118" s="170">
        <f>SUM(D116:D117)</f>
        <v>5000</v>
      </c>
      <c r="E118" s="170">
        <f>SUM(E116:E117)</f>
        <v>18800</v>
      </c>
      <c r="F118" s="170">
        <f>SUM(F116:F117)</f>
        <v>18800</v>
      </c>
      <c r="G118" s="170"/>
      <c r="H118" s="170"/>
      <c r="I118" s="170"/>
      <c r="J118" s="170">
        <f>SUM(J116:J117)</f>
        <v>133</v>
      </c>
      <c r="K118" s="170">
        <f t="shared" ref="K118:L118" si="13">SUM(K116:K117)</f>
        <v>4959</v>
      </c>
      <c r="L118" s="170">
        <f t="shared" si="13"/>
        <v>751</v>
      </c>
      <c r="M118" s="170"/>
      <c r="N118" s="170"/>
      <c r="O118" s="170"/>
      <c r="P118" s="170"/>
      <c r="Q118" s="170"/>
      <c r="R118" s="190">
        <f>SUM(R116:R117)</f>
        <v>10341</v>
      </c>
      <c r="S118" s="170"/>
    </row>
    <row r="119" spans="1:19" s="162" customFormat="1">
      <c r="A119" s="176"/>
      <c r="B119" s="177" t="s">
        <v>307</v>
      </c>
      <c r="C119" s="177">
        <f t="shared" ref="C119:S119" si="14">SUM(C75,C82,C84,C90,C99,C105,C114,C118)</f>
        <v>2151691</v>
      </c>
      <c r="D119" s="177">
        <f t="shared" si="14"/>
        <v>1181449</v>
      </c>
      <c r="E119" s="177">
        <f t="shared" si="14"/>
        <v>2548826</v>
      </c>
      <c r="F119" s="177">
        <f t="shared" si="14"/>
        <v>1859706</v>
      </c>
      <c r="G119" s="177">
        <f t="shared" si="14"/>
        <v>0</v>
      </c>
      <c r="H119" s="177">
        <f t="shared" si="14"/>
        <v>41</v>
      </c>
      <c r="I119" s="177">
        <f t="shared" si="14"/>
        <v>0</v>
      </c>
      <c r="J119" s="177">
        <f t="shared" si="14"/>
        <v>106453</v>
      </c>
      <c r="K119" s="177">
        <f t="shared" si="14"/>
        <v>298660</v>
      </c>
      <c r="L119" s="177">
        <f t="shared" si="14"/>
        <v>77103</v>
      </c>
      <c r="M119" s="177">
        <f t="shared" si="14"/>
        <v>239729</v>
      </c>
      <c r="N119" s="177">
        <f t="shared" si="14"/>
        <v>60</v>
      </c>
      <c r="O119" s="177">
        <f t="shared" si="14"/>
        <v>0</v>
      </c>
      <c r="P119" s="177">
        <f t="shared" si="14"/>
        <v>6356</v>
      </c>
      <c r="Q119" s="177">
        <f t="shared" si="14"/>
        <v>0</v>
      </c>
      <c r="R119" s="532">
        <f t="shared" si="14"/>
        <v>11965</v>
      </c>
      <c r="S119" s="177">
        <f t="shared" si="14"/>
        <v>0</v>
      </c>
    </row>
    <row r="120" spans="1:19" s="162" customFormat="1">
      <c r="A120" s="174"/>
      <c r="B120" s="587" t="s">
        <v>277</v>
      </c>
      <c r="C120" s="588"/>
      <c r="D120" s="588"/>
      <c r="E120" s="588"/>
      <c r="F120" s="589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534"/>
      <c r="S120" s="170"/>
    </row>
    <row r="121" spans="1:19">
      <c r="A121" s="169">
        <v>2714</v>
      </c>
      <c r="B121" s="582" t="s">
        <v>309</v>
      </c>
      <c r="C121" s="583"/>
      <c r="D121" s="583"/>
      <c r="E121" s="583"/>
      <c r="F121" s="584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98"/>
      <c r="S121" s="167"/>
    </row>
    <row r="122" spans="1:19">
      <c r="A122" s="168" t="s">
        <v>228</v>
      </c>
      <c r="B122" s="167" t="s">
        <v>233</v>
      </c>
      <c r="C122" s="189">
        <v>16787</v>
      </c>
      <c r="D122" s="189">
        <v>22000</v>
      </c>
      <c r="E122" s="209">
        <v>22000</v>
      </c>
      <c r="F122" s="211">
        <v>20465</v>
      </c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98"/>
      <c r="S122" s="167"/>
    </row>
    <row r="123" spans="1:19">
      <c r="A123" s="168" t="s">
        <v>229</v>
      </c>
      <c r="B123" s="167" t="s">
        <v>234</v>
      </c>
      <c r="C123" s="189">
        <v>3054</v>
      </c>
      <c r="D123" s="189">
        <v>4800</v>
      </c>
      <c r="E123" s="209">
        <v>4793</v>
      </c>
      <c r="F123" s="211">
        <v>1058</v>
      </c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98"/>
      <c r="S123" s="167"/>
    </row>
    <row r="124" spans="1:19">
      <c r="A124" s="168" t="s">
        <v>230</v>
      </c>
      <c r="B124" s="167" t="s">
        <v>235</v>
      </c>
      <c r="C124" s="189">
        <v>3151</v>
      </c>
      <c r="D124" s="189">
        <v>5900</v>
      </c>
      <c r="E124" s="209">
        <v>5907</v>
      </c>
      <c r="F124" s="211">
        <v>4020</v>
      </c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98"/>
      <c r="S124" s="167"/>
    </row>
    <row r="125" spans="1:19">
      <c r="A125" s="168" t="s">
        <v>231</v>
      </c>
      <c r="B125" s="167" t="s">
        <v>237</v>
      </c>
      <c r="C125" s="173">
        <v>5196</v>
      </c>
      <c r="D125" s="173">
        <v>8200</v>
      </c>
      <c r="E125" s="210">
        <v>7602</v>
      </c>
      <c r="F125" s="210">
        <f>SUM(G125:R125)</f>
        <v>6352</v>
      </c>
      <c r="G125" s="167">
        <v>898</v>
      </c>
      <c r="H125" s="167"/>
      <c r="I125" s="167"/>
      <c r="J125" s="167">
        <v>2001</v>
      </c>
      <c r="K125" s="167">
        <v>2801</v>
      </c>
      <c r="L125" s="167">
        <v>482</v>
      </c>
      <c r="M125" s="167"/>
      <c r="N125" s="167">
        <v>170</v>
      </c>
      <c r="O125" s="167"/>
      <c r="P125" s="167"/>
      <c r="Q125" s="167"/>
      <c r="R125" s="198"/>
      <c r="S125" s="167"/>
    </row>
    <row r="126" spans="1:19">
      <c r="A126" s="168" t="s">
        <v>244</v>
      </c>
      <c r="B126" s="167" t="s">
        <v>245</v>
      </c>
      <c r="C126" s="200">
        <v>1126</v>
      </c>
      <c r="D126" s="200">
        <v>800</v>
      </c>
      <c r="E126" s="208">
        <v>1126</v>
      </c>
      <c r="F126" s="213">
        <v>1126</v>
      </c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98"/>
      <c r="S126" s="167"/>
    </row>
    <row r="127" spans="1:19" ht="26.25" customHeight="1">
      <c r="A127" s="168" t="s">
        <v>310</v>
      </c>
      <c r="B127" s="199" t="s">
        <v>311</v>
      </c>
      <c r="C127" s="200">
        <v>20100</v>
      </c>
      <c r="D127" s="200">
        <v>35000</v>
      </c>
      <c r="E127" s="208">
        <v>35000</v>
      </c>
      <c r="F127" s="213">
        <v>25070</v>
      </c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98"/>
      <c r="S127" s="167"/>
    </row>
    <row r="128" spans="1:19">
      <c r="A128" s="168" t="s">
        <v>263</v>
      </c>
      <c r="B128" s="198" t="s">
        <v>264</v>
      </c>
      <c r="C128" s="200"/>
      <c r="D128" s="200">
        <v>10000</v>
      </c>
      <c r="E128" s="208">
        <v>5880</v>
      </c>
      <c r="F128" s="213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98"/>
      <c r="S128" s="167"/>
    </row>
    <row r="129" spans="1:19" s="162" customFormat="1">
      <c r="A129" s="169"/>
      <c r="B129" s="170" t="s">
        <v>232</v>
      </c>
      <c r="C129" s="191">
        <f>SUM(C122:C127)</f>
        <v>49414</v>
      </c>
      <c r="D129" s="191">
        <f>SUM(D122:D128)</f>
        <v>86700</v>
      </c>
      <c r="E129" s="191">
        <f>SUM(E122:E128)</f>
        <v>82308</v>
      </c>
      <c r="F129" s="191">
        <f>SUM(F122:F128)</f>
        <v>58091</v>
      </c>
      <c r="G129" s="170">
        <f>SUM(G125)</f>
        <v>898</v>
      </c>
      <c r="H129" s="170"/>
      <c r="I129" s="170"/>
      <c r="J129" s="170">
        <f>SUM(J125:J128)</f>
        <v>2001</v>
      </c>
      <c r="K129" s="170">
        <f t="shared" ref="K129:N129" si="15">SUM(K125:K128)</f>
        <v>2801</v>
      </c>
      <c r="L129" s="170">
        <f t="shared" si="15"/>
        <v>482</v>
      </c>
      <c r="M129" s="170">
        <f t="shared" si="15"/>
        <v>0</v>
      </c>
      <c r="N129" s="170">
        <f t="shared" si="15"/>
        <v>170</v>
      </c>
      <c r="O129" s="170"/>
      <c r="P129" s="170"/>
      <c r="Q129" s="170"/>
      <c r="R129" s="190"/>
      <c r="S129" s="170"/>
    </row>
    <row r="130" spans="1:19">
      <c r="A130" s="169">
        <v>2741</v>
      </c>
      <c r="B130" s="582" t="s">
        <v>312</v>
      </c>
      <c r="C130" s="583"/>
      <c r="D130" s="583"/>
      <c r="E130" s="583"/>
      <c r="F130" s="584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98"/>
      <c r="S130" s="167"/>
    </row>
    <row r="131" spans="1:19">
      <c r="A131" s="168" t="s">
        <v>228</v>
      </c>
      <c r="B131" s="167" t="s">
        <v>233</v>
      </c>
      <c r="C131" s="189">
        <v>8157</v>
      </c>
      <c r="D131" s="209">
        <v>6800</v>
      </c>
      <c r="E131" s="209">
        <v>7371</v>
      </c>
      <c r="F131" s="211">
        <v>7371</v>
      </c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98"/>
      <c r="S131" s="167"/>
    </row>
    <row r="132" spans="1:19">
      <c r="A132" s="168" t="s">
        <v>229</v>
      </c>
      <c r="B132" s="167" t="s">
        <v>234</v>
      </c>
      <c r="C132" s="189">
        <v>1096</v>
      </c>
      <c r="D132" s="209">
        <v>200</v>
      </c>
      <c r="E132" s="209">
        <v>200</v>
      </c>
      <c r="F132" s="211">
        <v>176</v>
      </c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98"/>
      <c r="S132" s="167"/>
    </row>
    <row r="133" spans="1:19">
      <c r="A133" s="168" t="s">
        <v>230</v>
      </c>
      <c r="B133" s="167" t="s">
        <v>235</v>
      </c>
      <c r="C133" s="189">
        <v>1598</v>
      </c>
      <c r="D133" s="209">
        <v>1470</v>
      </c>
      <c r="E133" s="209">
        <v>1635</v>
      </c>
      <c r="F133" s="211">
        <v>1419</v>
      </c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98"/>
      <c r="S133" s="167"/>
    </row>
    <row r="134" spans="1:19">
      <c r="A134" s="168" t="s">
        <v>231</v>
      </c>
      <c r="B134" s="167" t="s">
        <v>237</v>
      </c>
      <c r="C134" s="173">
        <v>1299</v>
      </c>
      <c r="D134" s="210">
        <v>2230</v>
      </c>
      <c r="E134" s="210">
        <v>567</v>
      </c>
      <c r="F134" s="210">
        <f>SUM(J134:L134)</f>
        <v>560</v>
      </c>
      <c r="G134" s="167"/>
      <c r="H134" s="167"/>
      <c r="I134" s="167"/>
      <c r="J134" s="167">
        <v>487</v>
      </c>
      <c r="K134" s="167"/>
      <c r="L134" s="167">
        <v>73</v>
      </c>
      <c r="M134" s="167"/>
      <c r="N134" s="167"/>
      <c r="O134" s="167"/>
      <c r="P134" s="167"/>
      <c r="Q134" s="167"/>
      <c r="R134" s="198"/>
      <c r="S134" s="167"/>
    </row>
    <row r="135" spans="1:19">
      <c r="A135" s="168" t="s">
        <v>244</v>
      </c>
      <c r="B135" s="167" t="s">
        <v>245</v>
      </c>
      <c r="C135" s="173"/>
      <c r="D135" s="210">
        <v>100</v>
      </c>
      <c r="E135" s="170"/>
      <c r="F135" s="170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98"/>
      <c r="S135" s="167"/>
    </row>
    <row r="136" spans="1:19">
      <c r="A136" s="168"/>
      <c r="B136" s="170" t="s">
        <v>232</v>
      </c>
      <c r="C136" s="170">
        <f>SUM(C131:C134)</f>
        <v>12150</v>
      </c>
      <c r="D136" s="170">
        <f>SUM(D131:D135)</f>
        <v>10800</v>
      </c>
      <c r="E136" s="170">
        <f>SUM(E131:E135)</f>
        <v>9773</v>
      </c>
      <c r="F136" s="170">
        <f>SUM(F131:F135)</f>
        <v>9526</v>
      </c>
      <c r="G136" s="167"/>
      <c r="H136" s="167"/>
      <c r="I136" s="167"/>
      <c r="J136" s="170">
        <f>SUM(J134:J135)</f>
        <v>487</v>
      </c>
      <c r="K136" s="170"/>
      <c r="L136" s="170">
        <f>SUM(L134:L135)</f>
        <v>73</v>
      </c>
      <c r="M136" s="167"/>
      <c r="N136" s="167"/>
      <c r="O136" s="167"/>
      <c r="P136" s="167"/>
      <c r="Q136" s="167"/>
      <c r="R136" s="198"/>
      <c r="S136" s="167"/>
    </row>
    <row r="137" spans="1:19">
      <c r="A137" s="169">
        <v>2745</v>
      </c>
      <c r="B137" s="170" t="s">
        <v>313</v>
      </c>
      <c r="C137" s="170"/>
      <c r="D137" s="170"/>
      <c r="E137" s="170"/>
      <c r="F137" s="170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98"/>
      <c r="S137" s="167"/>
    </row>
    <row r="138" spans="1:19">
      <c r="A138" s="168" t="s">
        <v>228</v>
      </c>
      <c r="B138" s="167" t="s">
        <v>233</v>
      </c>
      <c r="C138" s="170">
        <v>6265</v>
      </c>
      <c r="D138" s="170"/>
      <c r="E138" s="170"/>
      <c r="F138" s="170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98"/>
      <c r="S138" s="167"/>
    </row>
    <row r="139" spans="1:19">
      <c r="A139" s="168" t="s">
        <v>229</v>
      </c>
      <c r="B139" s="167" t="s">
        <v>234</v>
      </c>
      <c r="C139" s="170">
        <v>645</v>
      </c>
      <c r="D139" s="170"/>
      <c r="E139" s="170"/>
      <c r="F139" s="170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98"/>
      <c r="S139" s="167"/>
    </row>
    <row r="140" spans="1:19">
      <c r="A140" s="168" t="s">
        <v>230</v>
      </c>
      <c r="B140" s="167" t="s">
        <v>235</v>
      </c>
      <c r="C140" s="170">
        <v>1160</v>
      </c>
      <c r="D140" s="170"/>
      <c r="E140" s="170"/>
      <c r="F140" s="170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98"/>
      <c r="S140" s="167"/>
    </row>
    <row r="141" spans="1:19">
      <c r="A141" s="168" t="s">
        <v>231</v>
      </c>
      <c r="B141" s="167" t="s">
        <v>237</v>
      </c>
      <c r="C141" s="170">
        <v>4759</v>
      </c>
      <c r="D141" s="170"/>
      <c r="E141" s="170"/>
      <c r="F141" s="170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98"/>
      <c r="S141" s="167"/>
    </row>
    <row r="142" spans="1:19">
      <c r="A142" s="168" t="s">
        <v>244</v>
      </c>
      <c r="B142" s="167" t="s">
        <v>245</v>
      </c>
      <c r="C142" s="170">
        <v>194</v>
      </c>
      <c r="D142" s="170"/>
      <c r="E142" s="170"/>
      <c r="F142" s="170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98"/>
      <c r="S142" s="167"/>
    </row>
    <row r="143" spans="1:19" ht="30">
      <c r="A143" s="168" t="s">
        <v>253</v>
      </c>
      <c r="B143" s="166" t="s">
        <v>247</v>
      </c>
      <c r="C143" s="170"/>
      <c r="D143" s="210">
        <v>1000</v>
      </c>
      <c r="E143" s="170">
        <v>1000</v>
      </c>
      <c r="F143" s="170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98"/>
      <c r="S143" s="167"/>
    </row>
    <row r="144" spans="1:19">
      <c r="A144" s="168"/>
      <c r="B144" s="170" t="s">
        <v>232</v>
      </c>
      <c r="C144" s="170">
        <f>SUM(C138:C143)</f>
        <v>13023</v>
      </c>
      <c r="D144" s="170">
        <f>SUM(D143)</f>
        <v>1000</v>
      </c>
      <c r="E144" s="170">
        <f>SUM(E143)</f>
        <v>1000</v>
      </c>
      <c r="F144" s="170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98"/>
      <c r="S144" s="167"/>
    </row>
    <row r="145" spans="1:19">
      <c r="A145" s="169">
        <v>2759</v>
      </c>
      <c r="B145" s="170" t="s">
        <v>314</v>
      </c>
      <c r="C145" s="170"/>
      <c r="D145" s="170"/>
      <c r="E145" s="170"/>
      <c r="F145" s="170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98"/>
      <c r="S145" s="167"/>
    </row>
    <row r="146" spans="1:19">
      <c r="A146" s="168" t="s">
        <v>228</v>
      </c>
      <c r="B146" s="167" t="s">
        <v>233</v>
      </c>
      <c r="C146" s="173">
        <v>18217</v>
      </c>
      <c r="D146" s="210">
        <v>17500</v>
      </c>
      <c r="E146" s="170">
        <v>13805</v>
      </c>
      <c r="F146" s="170">
        <v>13805</v>
      </c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98"/>
      <c r="S146" s="167"/>
    </row>
    <row r="147" spans="1:19">
      <c r="A147" s="168" t="s">
        <v>229</v>
      </c>
      <c r="B147" s="167" t="s">
        <v>234</v>
      </c>
      <c r="C147" s="173">
        <v>18579</v>
      </c>
      <c r="D147" s="210">
        <v>16500</v>
      </c>
      <c r="E147" s="170">
        <v>19755</v>
      </c>
      <c r="F147" s="170">
        <v>19755</v>
      </c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98"/>
      <c r="S147" s="167"/>
    </row>
    <row r="148" spans="1:19">
      <c r="A148" s="168" t="s">
        <v>230</v>
      </c>
      <c r="B148" s="167" t="s">
        <v>235</v>
      </c>
      <c r="C148" s="173">
        <v>6398</v>
      </c>
      <c r="D148" s="210">
        <v>3200</v>
      </c>
      <c r="E148" s="170">
        <v>5954</v>
      </c>
      <c r="F148" s="170">
        <v>5954</v>
      </c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98"/>
      <c r="S148" s="167"/>
    </row>
    <row r="149" spans="1:19">
      <c r="A149" s="168" t="s">
        <v>231</v>
      </c>
      <c r="B149" s="167" t="s">
        <v>237</v>
      </c>
      <c r="C149" s="173">
        <v>24322</v>
      </c>
      <c r="D149" s="210">
        <v>29100</v>
      </c>
      <c r="E149" s="170">
        <v>28636</v>
      </c>
      <c r="F149" s="170">
        <f>SUM(G149:S149)</f>
        <v>28070</v>
      </c>
      <c r="G149" s="167">
        <v>521</v>
      </c>
      <c r="H149" s="167"/>
      <c r="I149" s="167"/>
      <c r="J149" s="167">
        <v>8604</v>
      </c>
      <c r="K149" s="167">
        <v>741</v>
      </c>
      <c r="L149" s="167">
        <v>17245</v>
      </c>
      <c r="M149" s="167"/>
      <c r="N149" s="167">
        <v>79</v>
      </c>
      <c r="O149" s="167"/>
      <c r="P149" s="167"/>
      <c r="Q149" s="167"/>
      <c r="R149" s="198"/>
      <c r="S149" s="167">
        <v>880</v>
      </c>
    </row>
    <row r="150" spans="1:19">
      <c r="A150" s="168" t="s">
        <v>244</v>
      </c>
      <c r="B150" s="167" t="s">
        <v>245</v>
      </c>
      <c r="C150" s="173">
        <v>1509</v>
      </c>
      <c r="D150" s="210">
        <v>600</v>
      </c>
      <c r="E150" s="170">
        <v>859</v>
      </c>
      <c r="F150" s="170">
        <v>859</v>
      </c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98"/>
      <c r="S150" s="167"/>
    </row>
    <row r="151" spans="1:19">
      <c r="A151" s="168" t="s">
        <v>241</v>
      </c>
      <c r="B151" s="167" t="s">
        <v>188</v>
      </c>
      <c r="C151" s="173">
        <v>9890</v>
      </c>
      <c r="D151" s="210">
        <v>20000</v>
      </c>
      <c r="E151" s="170"/>
      <c r="F151" s="170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98"/>
      <c r="S151" s="167"/>
    </row>
    <row r="152" spans="1:19">
      <c r="A152" s="168"/>
      <c r="B152" s="170" t="s">
        <v>232</v>
      </c>
      <c r="C152" s="170">
        <f>SUM(C146:C151)</f>
        <v>78915</v>
      </c>
      <c r="D152" s="170">
        <f>SUM(D146:D151)</f>
        <v>86900</v>
      </c>
      <c r="E152" s="170">
        <f>SUM(E146:E151)</f>
        <v>69009</v>
      </c>
      <c r="F152" s="170">
        <f>SUM(F146:F151)</f>
        <v>68443</v>
      </c>
      <c r="G152" s="170">
        <f>SUM(G149)</f>
        <v>521</v>
      </c>
      <c r="H152" s="170"/>
      <c r="I152" s="170"/>
      <c r="J152" s="170">
        <f>SUM(J149:J151)</f>
        <v>8604</v>
      </c>
      <c r="K152" s="170">
        <f>SUM(K149:K151)</f>
        <v>741</v>
      </c>
      <c r="L152" s="170">
        <f>SUM(L149)</f>
        <v>17245</v>
      </c>
      <c r="M152" s="170">
        <f>SUM(M149)</f>
        <v>0</v>
      </c>
      <c r="N152" s="170">
        <f>SUM(N149)</f>
        <v>79</v>
      </c>
      <c r="O152" s="170"/>
      <c r="P152" s="170"/>
      <c r="Q152" s="170"/>
      <c r="R152" s="190"/>
      <c r="S152" s="170">
        <f>SUM(S149:S151)</f>
        <v>880</v>
      </c>
    </row>
    <row r="153" spans="1:19">
      <c r="A153" s="168"/>
      <c r="B153" s="177" t="s">
        <v>270</v>
      </c>
      <c r="C153" s="214">
        <f>SUM(C129,C136,C144,C152)</f>
        <v>153502</v>
      </c>
      <c r="D153" s="214">
        <f t="shared" ref="D153:S153" si="16">SUM(D129,D136,D144,D152)</f>
        <v>185400</v>
      </c>
      <c r="E153" s="214">
        <f t="shared" si="16"/>
        <v>162090</v>
      </c>
      <c r="F153" s="214">
        <f t="shared" si="16"/>
        <v>136060</v>
      </c>
      <c r="G153" s="214">
        <f t="shared" si="16"/>
        <v>1419</v>
      </c>
      <c r="H153" s="214">
        <f t="shared" si="16"/>
        <v>0</v>
      </c>
      <c r="I153" s="214">
        <f t="shared" si="16"/>
        <v>0</v>
      </c>
      <c r="J153" s="214">
        <f t="shared" si="16"/>
        <v>11092</v>
      </c>
      <c r="K153" s="214">
        <f t="shared" si="16"/>
        <v>3542</v>
      </c>
      <c r="L153" s="214">
        <f t="shared" si="16"/>
        <v>17800</v>
      </c>
      <c r="M153" s="214">
        <f t="shared" si="16"/>
        <v>0</v>
      </c>
      <c r="N153" s="214">
        <f t="shared" si="16"/>
        <v>249</v>
      </c>
      <c r="O153" s="214">
        <f t="shared" si="16"/>
        <v>0</v>
      </c>
      <c r="P153" s="214">
        <f t="shared" si="16"/>
        <v>0</v>
      </c>
      <c r="Q153" s="214">
        <f t="shared" si="16"/>
        <v>0</v>
      </c>
      <c r="R153" s="537">
        <f t="shared" si="16"/>
        <v>0</v>
      </c>
      <c r="S153" s="214">
        <f t="shared" si="16"/>
        <v>880</v>
      </c>
    </row>
    <row r="154" spans="1:19" s="184" customFormat="1">
      <c r="A154" s="183"/>
      <c r="B154" s="587" t="s">
        <v>278</v>
      </c>
      <c r="C154" s="588"/>
      <c r="D154" s="588"/>
      <c r="E154" s="588"/>
      <c r="F154" s="589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534"/>
      <c r="S154" s="228"/>
    </row>
    <row r="155" spans="1:19">
      <c r="A155" s="169">
        <v>2829</v>
      </c>
      <c r="B155" s="170" t="s">
        <v>315</v>
      </c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98"/>
      <c r="S155" s="167"/>
    </row>
    <row r="156" spans="1:19">
      <c r="A156" s="168" t="s">
        <v>228</v>
      </c>
      <c r="B156" s="167" t="s">
        <v>233</v>
      </c>
      <c r="C156" s="167">
        <v>78839</v>
      </c>
      <c r="D156" s="167">
        <v>107300</v>
      </c>
      <c r="E156" s="167">
        <v>83900</v>
      </c>
      <c r="F156" s="167">
        <v>83900</v>
      </c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98"/>
      <c r="S156" s="167"/>
    </row>
    <row r="157" spans="1:19">
      <c r="A157" s="168" t="s">
        <v>229</v>
      </c>
      <c r="B157" s="167" t="s">
        <v>234</v>
      </c>
      <c r="C157" s="167">
        <v>24389</v>
      </c>
      <c r="D157" s="167">
        <v>28300</v>
      </c>
      <c r="E157" s="167">
        <v>43212</v>
      </c>
      <c r="F157" s="167">
        <v>43212</v>
      </c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98"/>
      <c r="S157" s="167"/>
    </row>
    <row r="158" spans="1:19">
      <c r="A158" s="168" t="s">
        <v>230</v>
      </c>
      <c r="B158" s="167" t="s">
        <v>235</v>
      </c>
      <c r="C158" s="167">
        <v>15478</v>
      </c>
      <c r="D158" s="167">
        <v>21200</v>
      </c>
      <c r="E158" s="167">
        <v>17742</v>
      </c>
      <c r="F158" s="167">
        <v>17742</v>
      </c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98"/>
      <c r="S158" s="167"/>
    </row>
    <row r="159" spans="1:19">
      <c r="A159" s="168" t="s">
        <v>231</v>
      </c>
      <c r="B159" s="167" t="s">
        <v>237</v>
      </c>
      <c r="C159" s="173">
        <v>189500</v>
      </c>
      <c r="D159" s="210">
        <v>64800</v>
      </c>
      <c r="E159" s="210">
        <v>271215</v>
      </c>
      <c r="F159" s="210">
        <f>SUM(H159:R159)</f>
        <v>271215</v>
      </c>
      <c r="G159" s="167"/>
      <c r="H159" s="167">
        <v>116</v>
      </c>
      <c r="I159" s="167"/>
      <c r="J159" s="167">
        <v>2584</v>
      </c>
      <c r="K159" s="167">
        <v>69857</v>
      </c>
      <c r="L159" s="167">
        <v>177364</v>
      </c>
      <c r="M159" s="167">
        <v>656</v>
      </c>
      <c r="N159" s="167">
        <v>201</v>
      </c>
      <c r="O159" s="167"/>
      <c r="P159" s="167">
        <v>176</v>
      </c>
      <c r="Q159" s="167"/>
      <c r="R159" s="198">
        <v>20261</v>
      </c>
      <c r="S159" s="167"/>
    </row>
    <row r="160" spans="1:19">
      <c r="A160" s="168" t="s">
        <v>244</v>
      </c>
      <c r="B160" s="167" t="s">
        <v>245</v>
      </c>
      <c r="C160" s="200">
        <v>297</v>
      </c>
      <c r="D160" s="208"/>
      <c r="E160" s="208">
        <v>1176</v>
      </c>
      <c r="F160" s="213">
        <v>1176</v>
      </c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98"/>
      <c r="S160" s="167"/>
    </row>
    <row r="161" spans="1:19" ht="45">
      <c r="A161" s="168" t="s">
        <v>296</v>
      </c>
      <c r="B161" s="166" t="s">
        <v>297</v>
      </c>
      <c r="C161" s="200"/>
      <c r="D161" s="208">
        <v>6000</v>
      </c>
      <c r="E161" s="208"/>
      <c r="F161" s="213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98"/>
      <c r="S161" s="167"/>
    </row>
    <row r="162" spans="1:19">
      <c r="A162" s="168" t="s">
        <v>241</v>
      </c>
      <c r="B162" s="167" t="s">
        <v>188</v>
      </c>
      <c r="C162" s="200"/>
      <c r="D162" s="208"/>
      <c r="E162" s="208">
        <v>7826</v>
      </c>
      <c r="F162" s="213">
        <v>7826</v>
      </c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98"/>
      <c r="S162" s="167"/>
    </row>
    <row r="163" spans="1:19">
      <c r="A163" s="168" t="s">
        <v>316</v>
      </c>
      <c r="B163" s="167" t="s">
        <v>317</v>
      </c>
      <c r="C163" s="200">
        <v>7368</v>
      </c>
      <c r="D163" s="191"/>
      <c r="E163" s="208">
        <v>19590</v>
      </c>
      <c r="F163" s="213">
        <v>0</v>
      </c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98"/>
      <c r="S163" s="167"/>
    </row>
    <row r="164" spans="1:19">
      <c r="A164" s="168"/>
      <c r="B164" s="170" t="s">
        <v>232</v>
      </c>
      <c r="C164" s="191">
        <f>SUM(C156:C163)</f>
        <v>315871</v>
      </c>
      <c r="D164" s="191">
        <f>SUM(D156:D163)</f>
        <v>227600</v>
      </c>
      <c r="E164" s="191">
        <f>SUM(E156:E163)</f>
        <v>444661</v>
      </c>
      <c r="F164" s="192">
        <f>SUM(F156:F163)</f>
        <v>425071</v>
      </c>
      <c r="G164" s="167"/>
      <c r="H164" s="170">
        <f>SUM(H159:H163)</f>
        <v>116</v>
      </c>
      <c r="I164" s="170"/>
      <c r="J164" s="170">
        <f>SUM(J159:J163)</f>
        <v>2584</v>
      </c>
      <c r="K164" s="170">
        <f t="shared" ref="K164:R164" si="17">SUM(K159:K163)</f>
        <v>69857</v>
      </c>
      <c r="L164" s="170">
        <f t="shared" si="17"/>
        <v>177364</v>
      </c>
      <c r="M164" s="170">
        <f t="shared" si="17"/>
        <v>656</v>
      </c>
      <c r="N164" s="170">
        <f t="shared" si="17"/>
        <v>201</v>
      </c>
      <c r="O164" s="170">
        <f t="shared" si="17"/>
        <v>0</v>
      </c>
      <c r="P164" s="170">
        <f t="shared" si="17"/>
        <v>176</v>
      </c>
      <c r="Q164" s="170">
        <f t="shared" si="17"/>
        <v>0</v>
      </c>
      <c r="R164" s="190">
        <f t="shared" si="17"/>
        <v>20261</v>
      </c>
      <c r="S164" s="167"/>
    </row>
    <row r="165" spans="1:19">
      <c r="A165" s="169">
        <v>2832</v>
      </c>
      <c r="B165" s="190" t="s">
        <v>318</v>
      </c>
      <c r="C165" s="191"/>
      <c r="D165" s="191"/>
      <c r="E165" s="191"/>
      <c r="F165" s="192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98"/>
      <c r="S165" s="167"/>
    </row>
    <row r="166" spans="1:19">
      <c r="A166" s="168" t="s">
        <v>229</v>
      </c>
      <c r="B166" s="167" t="s">
        <v>234</v>
      </c>
      <c r="C166" s="200">
        <v>1000</v>
      </c>
      <c r="D166" s="191"/>
      <c r="E166" s="208">
        <v>942</v>
      </c>
      <c r="F166" s="213">
        <v>942</v>
      </c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98"/>
      <c r="S166" s="167"/>
    </row>
    <row r="167" spans="1:19">
      <c r="A167" s="168" t="s">
        <v>230</v>
      </c>
      <c r="B167" s="167" t="s">
        <v>235</v>
      </c>
      <c r="C167" s="200">
        <v>46</v>
      </c>
      <c r="D167" s="191"/>
      <c r="E167" s="208">
        <v>62</v>
      </c>
      <c r="F167" s="213">
        <v>62</v>
      </c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98"/>
      <c r="S167" s="167"/>
    </row>
    <row r="168" spans="1:19">
      <c r="A168" s="168" t="s">
        <v>231</v>
      </c>
      <c r="B168" s="167" t="s">
        <v>237</v>
      </c>
      <c r="C168" s="200">
        <v>97265</v>
      </c>
      <c r="D168" s="208">
        <v>133200</v>
      </c>
      <c r="E168" s="208">
        <v>226870</v>
      </c>
      <c r="F168" s="213">
        <f>SUM(J168:P168)</f>
        <v>204364</v>
      </c>
      <c r="G168" s="167"/>
      <c r="H168" s="167"/>
      <c r="I168" s="167"/>
      <c r="J168" s="167">
        <v>2344</v>
      </c>
      <c r="K168" s="167">
        <v>417</v>
      </c>
      <c r="L168" s="167">
        <v>194064</v>
      </c>
      <c r="M168" s="167">
        <v>4577</v>
      </c>
      <c r="N168" s="167"/>
      <c r="O168" s="167"/>
      <c r="P168" s="167">
        <v>2962</v>
      </c>
      <c r="Q168" s="167"/>
      <c r="R168" s="198"/>
      <c r="S168" s="167"/>
    </row>
    <row r="169" spans="1:19">
      <c r="A169" s="168" t="s">
        <v>244</v>
      </c>
      <c r="B169" s="167" t="s">
        <v>245</v>
      </c>
      <c r="C169" s="200">
        <v>58</v>
      </c>
      <c r="D169" s="208"/>
      <c r="E169" s="208"/>
      <c r="F169" s="213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98"/>
      <c r="S169" s="167"/>
    </row>
    <row r="170" spans="1:19">
      <c r="A170" s="168" t="s">
        <v>263</v>
      </c>
      <c r="B170" s="198" t="s">
        <v>264</v>
      </c>
      <c r="C170" s="200">
        <v>108133</v>
      </c>
      <c r="D170" s="208">
        <v>275000</v>
      </c>
      <c r="E170" s="208">
        <v>275000</v>
      </c>
      <c r="F170" s="213">
        <v>260000</v>
      </c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98"/>
      <c r="S170" s="167"/>
    </row>
    <row r="171" spans="1:19">
      <c r="A171" s="168"/>
      <c r="B171" s="170" t="s">
        <v>232</v>
      </c>
      <c r="C171" s="191">
        <f>SUM(C166:C170)</f>
        <v>206502</v>
      </c>
      <c r="D171" s="191">
        <f>SUM(D168:D170)</f>
        <v>408200</v>
      </c>
      <c r="E171" s="191">
        <f>SUM(E166:E170)</f>
        <v>502874</v>
      </c>
      <c r="F171" s="192">
        <f>SUM(F166:F170)</f>
        <v>465368</v>
      </c>
      <c r="G171" s="167"/>
      <c r="H171" s="167"/>
      <c r="I171" s="167"/>
      <c r="J171" s="167">
        <f>SUM(J168:J170)</f>
        <v>2344</v>
      </c>
      <c r="K171" s="170">
        <f t="shared" ref="K171:R171" si="18">SUM(K168:K170)</f>
        <v>417</v>
      </c>
      <c r="L171" s="170">
        <f t="shared" si="18"/>
        <v>194064</v>
      </c>
      <c r="M171" s="170">
        <f t="shared" si="18"/>
        <v>4577</v>
      </c>
      <c r="N171" s="170">
        <f t="shared" si="18"/>
        <v>0</v>
      </c>
      <c r="O171" s="170">
        <f t="shared" si="18"/>
        <v>0</v>
      </c>
      <c r="P171" s="170">
        <f t="shared" si="18"/>
        <v>2962</v>
      </c>
      <c r="Q171" s="170">
        <f t="shared" si="18"/>
        <v>0</v>
      </c>
      <c r="R171" s="190">
        <f t="shared" si="18"/>
        <v>0</v>
      </c>
      <c r="S171" s="167"/>
    </row>
    <row r="172" spans="1:19">
      <c r="A172" s="169">
        <v>2878</v>
      </c>
      <c r="B172" s="190" t="s">
        <v>321</v>
      </c>
      <c r="C172" s="191"/>
      <c r="D172" s="191"/>
      <c r="E172" s="191"/>
      <c r="F172" s="192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98"/>
      <c r="S172" s="167"/>
    </row>
    <row r="173" spans="1:19">
      <c r="A173" s="168" t="s">
        <v>231</v>
      </c>
      <c r="B173" s="167" t="s">
        <v>237</v>
      </c>
      <c r="C173" s="191"/>
      <c r="D173" s="191">
        <v>2000</v>
      </c>
      <c r="E173" s="191"/>
      <c r="F173" s="192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98"/>
      <c r="S173" s="167"/>
    </row>
    <row r="174" spans="1:19">
      <c r="A174" s="169">
        <v>2898</v>
      </c>
      <c r="B174" s="198" t="s">
        <v>322</v>
      </c>
      <c r="C174" s="191"/>
      <c r="D174" s="191"/>
      <c r="E174" s="191"/>
      <c r="F174" s="192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98"/>
      <c r="S174" s="167"/>
    </row>
    <row r="175" spans="1:19">
      <c r="A175" s="168" t="s">
        <v>231</v>
      </c>
      <c r="B175" s="167" t="s">
        <v>237</v>
      </c>
      <c r="C175" s="191"/>
      <c r="D175" s="191">
        <v>2000</v>
      </c>
      <c r="E175" s="191"/>
      <c r="F175" s="192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98"/>
      <c r="S175" s="167"/>
    </row>
    <row r="176" spans="1:19">
      <c r="A176" s="169">
        <v>2898</v>
      </c>
      <c r="B176" s="190" t="s">
        <v>322</v>
      </c>
      <c r="C176" s="191"/>
      <c r="D176" s="191"/>
      <c r="E176" s="191"/>
      <c r="F176" s="192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98"/>
      <c r="S176" s="167"/>
    </row>
    <row r="177" spans="1:19">
      <c r="A177" s="168" t="s">
        <v>231</v>
      </c>
      <c r="B177" s="167" t="s">
        <v>237</v>
      </c>
      <c r="C177" s="191"/>
      <c r="D177" s="191"/>
      <c r="E177" s="191">
        <v>14600</v>
      </c>
      <c r="F177" s="192">
        <f>SUM(L177)</f>
        <v>14600</v>
      </c>
      <c r="G177" s="167"/>
      <c r="H177" s="167"/>
      <c r="I177" s="167"/>
      <c r="J177" s="167"/>
      <c r="K177" s="167"/>
      <c r="L177" s="167">
        <v>14600</v>
      </c>
      <c r="M177" s="167"/>
      <c r="N177" s="167"/>
      <c r="O177" s="167"/>
      <c r="P177" s="167"/>
      <c r="Q177" s="167"/>
      <c r="R177" s="198"/>
      <c r="S177" s="167"/>
    </row>
    <row r="178" spans="1:19">
      <c r="A178" s="231"/>
      <c r="B178" s="214" t="s">
        <v>327</v>
      </c>
      <c r="C178" s="219">
        <f>SUM(C164,C171,C173,C175,C177)</f>
        <v>522373</v>
      </c>
      <c r="D178" s="219">
        <f t="shared" ref="D178:S178" si="19">SUM(D164,D171,D173,D175,D177)</f>
        <v>639800</v>
      </c>
      <c r="E178" s="219">
        <f t="shared" si="19"/>
        <v>962135</v>
      </c>
      <c r="F178" s="219">
        <f t="shared" si="19"/>
        <v>905039</v>
      </c>
      <c r="G178" s="219">
        <f t="shared" si="19"/>
        <v>0</v>
      </c>
      <c r="H178" s="219">
        <f t="shared" si="19"/>
        <v>116</v>
      </c>
      <c r="I178" s="219">
        <f t="shared" si="19"/>
        <v>0</v>
      </c>
      <c r="J178" s="219">
        <f t="shared" si="19"/>
        <v>4928</v>
      </c>
      <c r="K178" s="219">
        <f t="shared" si="19"/>
        <v>70274</v>
      </c>
      <c r="L178" s="219">
        <f t="shared" si="19"/>
        <v>386028</v>
      </c>
      <c r="M178" s="219">
        <f t="shared" si="19"/>
        <v>5233</v>
      </c>
      <c r="N178" s="219">
        <f t="shared" si="19"/>
        <v>201</v>
      </c>
      <c r="O178" s="219">
        <f t="shared" si="19"/>
        <v>0</v>
      </c>
      <c r="P178" s="219">
        <f t="shared" si="19"/>
        <v>3138</v>
      </c>
      <c r="Q178" s="219">
        <f t="shared" si="19"/>
        <v>0</v>
      </c>
      <c r="R178" s="219">
        <f t="shared" si="19"/>
        <v>20261</v>
      </c>
      <c r="S178" s="214">
        <f t="shared" si="19"/>
        <v>0</v>
      </c>
    </row>
    <row r="179" spans="1:19">
      <c r="A179" s="168"/>
      <c r="B179" s="590" t="s">
        <v>279</v>
      </c>
      <c r="C179" s="591"/>
      <c r="D179" s="591"/>
      <c r="E179" s="591"/>
      <c r="F179" s="592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98"/>
      <c r="S179" s="167"/>
    </row>
    <row r="180" spans="1:19">
      <c r="A180" s="169">
        <v>1910</v>
      </c>
      <c r="B180" s="582" t="s">
        <v>259</v>
      </c>
      <c r="C180" s="583"/>
      <c r="D180" s="583"/>
      <c r="E180" s="583"/>
      <c r="F180" s="584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98"/>
      <c r="S180" s="167"/>
    </row>
    <row r="181" spans="1:19" s="165" customFormat="1" ht="30">
      <c r="A181" s="201" t="s">
        <v>319</v>
      </c>
      <c r="B181" s="203" t="s">
        <v>168</v>
      </c>
      <c r="C181" s="189">
        <v>14004</v>
      </c>
      <c r="D181" s="189">
        <v>7000</v>
      </c>
      <c r="E181" s="189">
        <v>12395</v>
      </c>
      <c r="F181" s="202">
        <v>12395</v>
      </c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538"/>
      <c r="S181" s="173"/>
    </row>
    <row r="182" spans="1:19">
      <c r="A182" s="168" t="s">
        <v>260</v>
      </c>
      <c r="B182" s="167" t="s">
        <v>261</v>
      </c>
      <c r="C182" s="173">
        <v>31437</v>
      </c>
      <c r="D182" s="170"/>
      <c r="E182" s="210">
        <v>222399</v>
      </c>
      <c r="F182" s="210">
        <v>222399</v>
      </c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98"/>
      <c r="S182" s="167"/>
    </row>
    <row r="183" spans="1:19">
      <c r="A183" s="168"/>
      <c r="B183" s="170" t="s">
        <v>232</v>
      </c>
      <c r="C183" s="170">
        <f>SUM(C181:C182)</f>
        <v>45441</v>
      </c>
      <c r="D183" s="170">
        <f>SUM(D181:D182)</f>
        <v>7000</v>
      </c>
      <c r="E183" s="170">
        <f>SUM(E181:E182)</f>
        <v>234794</v>
      </c>
      <c r="F183" s="170">
        <f>SUM(F181:F182)</f>
        <v>234794</v>
      </c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98"/>
      <c r="S183" s="167"/>
    </row>
    <row r="184" spans="1:19" s="162" customFormat="1" ht="30">
      <c r="A184" s="176"/>
      <c r="B184" s="179" t="s">
        <v>328</v>
      </c>
      <c r="C184" s="178">
        <f t="shared" ref="C184:S184" si="20">SUM(C30,C51,C66,C119,C153,C178,C183)</f>
        <v>4052903</v>
      </c>
      <c r="D184" s="178">
        <f t="shared" si="20"/>
        <v>3287108</v>
      </c>
      <c r="E184" s="178">
        <f t="shared" si="20"/>
        <v>5607997</v>
      </c>
      <c r="F184" s="178">
        <f t="shared" si="20"/>
        <v>4375910</v>
      </c>
      <c r="G184" s="178">
        <f t="shared" si="20"/>
        <v>161879</v>
      </c>
      <c r="H184" s="178">
        <f t="shared" si="20"/>
        <v>194</v>
      </c>
      <c r="I184" s="178">
        <f t="shared" si="20"/>
        <v>1863</v>
      </c>
      <c r="J184" s="178">
        <f t="shared" si="20"/>
        <v>184042</v>
      </c>
      <c r="K184" s="178">
        <f t="shared" si="20"/>
        <v>681945</v>
      </c>
      <c r="L184" s="178">
        <f t="shared" si="20"/>
        <v>680490</v>
      </c>
      <c r="M184" s="178">
        <f t="shared" si="20"/>
        <v>259722</v>
      </c>
      <c r="N184" s="178">
        <f t="shared" si="20"/>
        <v>5724</v>
      </c>
      <c r="O184" s="178">
        <f t="shared" si="20"/>
        <v>736</v>
      </c>
      <c r="P184" s="178">
        <f t="shared" si="20"/>
        <v>12920</v>
      </c>
      <c r="Q184" s="178">
        <f t="shared" si="20"/>
        <v>3796</v>
      </c>
      <c r="R184" s="539">
        <f t="shared" si="20"/>
        <v>70121</v>
      </c>
      <c r="S184" s="178">
        <f t="shared" si="20"/>
        <v>880</v>
      </c>
    </row>
    <row r="186" spans="1:19">
      <c r="B186" s="1" t="s">
        <v>672</v>
      </c>
    </row>
    <row r="187" spans="1:19">
      <c r="B187" s="1" t="s">
        <v>675</v>
      </c>
    </row>
    <row r="188" spans="1:19">
      <c r="F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</row>
  </sheetData>
  <mergeCells count="29">
    <mergeCell ref="A9:A10"/>
    <mergeCell ref="B9:B10"/>
    <mergeCell ref="C9:C10"/>
    <mergeCell ref="D9:D10"/>
    <mergeCell ref="E9:E10"/>
    <mergeCell ref="B12:F12"/>
    <mergeCell ref="B13:F13"/>
    <mergeCell ref="B31:F31"/>
    <mergeCell ref="L5:R5"/>
    <mergeCell ref="B6:P6"/>
    <mergeCell ref="B7:P7"/>
    <mergeCell ref="F9:F10"/>
    <mergeCell ref="G9:S9"/>
    <mergeCell ref="B130:F130"/>
    <mergeCell ref="B154:F154"/>
    <mergeCell ref="B179:F179"/>
    <mergeCell ref="B180:F180"/>
    <mergeCell ref="B22:E22"/>
    <mergeCell ref="B60:F60"/>
    <mergeCell ref="B68:F68"/>
    <mergeCell ref="B76:F76"/>
    <mergeCell ref="B85:F85"/>
    <mergeCell ref="B120:F120"/>
    <mergeCell ref="B121:F121"/>
    <mergeCell ref="B52:F52"/>
    <mergeCell ref="B53:F53"/>
    <mergeCell ref="B32:F32"/>
    <mergeCell ref="B46:F46"/>
    <mergeCell ref="B38:F38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57"/>
  <sheetViews>
    <sheetView topLeftCell="A40" workbookViewId="0">
      <selection activeCell="A48" sqref="A48:Q48"/>
    </sheetView>
  </sheetViews>
  <sheetFormatPr defaultRowHeight="15"/>
  <cols>
    <col min="1" max="1" width="6.7109375" style="163" customWidth="1"/>
    <col min="2" max="2" width="29.140625" customWidth="1"/>
    <col min="7" max="8" width="8.28515625" bestFit="1" customWidth="1"/>
    <col min="9" max="9" width="9.42578125" customWidth="1"/>
    <col min="10" max="10" width="8.28515625" bestFit="1" customWidth="1"/>
    <col min="11" max="11" width="8.7109375" bestFit="1" customWidth="1"/>
    <col min="13" max="13" width="7.28515625" customWidth="1"/>
    <col min="14" max="14" width="8.28515625" bestFit="1" customWidth="1"/>
    <col min="15" max="15" width="9" bestFit="1" customWidth="1"/>
    <col min="16" max="17" width="7.140625" bestFit="1" customWidth="1"/>
  </cols>
  <sheetData>
    <row r="5" spans="1:17">
      <c r="M5" s="585" t="s">
        <v>678</v>
      </c>
      <c r="N5" s="585"/>
      <c r="O5" s="585"/>
      <c r="P5" s="585"/>
      <c r="Q5" s="585"/>
    </row>
    <row r="6" spans="1:17" ht="15.75">
      <c r="B6" s="586" t="s">
        <v>107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</row>
    <row r="7" spans="1:17">
      <c r="B7" s="585" t="s">
        <v>213</v>
      </c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</row>
    <row r="9" spans="1:17" ht="15" customHeight="1">
      <c r="A9" s="597" t="s">
        <v>214</v>
      </c>
      <c r="B9" s="598" t="s">
        <v>215</v>
      </c>
      <c r="C9" s="598" t="s">
        <v>280</v>
      </c>
      <c r="D9" s="598" t="s">
        <v>216</v>
      </c>
      <c r="E9" s="598" t="s">
        <v>217</v>
      </c>
      <c r="F9" s="598" t="s">
        <v>292</v>
      </c>
      <c r="G9" s="596" t="s">
        <v>218</v>
      </c>
      <c r="H9" s="596"/>
      <c r="I9" s="596"/>
      <c r="J9" s="596"/>
      <c r="K9" s="596"/>
      <c r="L9" s="596"/>
      <c r="M9" s="596"/>
      <c r="N9" s="596"/>
      <c r="O9" s="596"/>
      <c r="P9" s="596"/>
      <c r="Q9" s="596"/>
    </row>
    <row r="10" spans="1:17" ht="90" customHeight="1">
      <c r="A10" s="597"/>
      <c r="B10" s="598"/>
      <c r="C10" s="598"/>
      <c r="D10" s="598"/>
      <c r="E10" s="598"/>
      <c r="F10" s="598"/>
      <c r="G10" s="186" t="s">
        <v>219</v>
      </c>
      <c r="H10" s="186" t="s">
        <v>220</v>
      </c>
      <c r="I10" s="186" t="s">
        <v>221</v>
      </c>
      <c r="J10" s="186" t="s">
        <v>222</v>
      </c>
      <c r="K10" s="186" t="s">
        <v>223</v>
      </c>
      <c r="L10" s="186" t="s">
        <v>224</v>
      </c>
      <c r="M10" s="186" t="s">
        <v>225</v>
      </c>
      <c r="N10" s="186" t="s">
        <v>226</v>
      </c>
      <c r="O10" s="186" t="s">
        <v>239</v>
      </c>
      <c r="P10" s="186" t="s">
        <v>290</v>
      </c>
      <c r="Q10" s="186" t="s">
        <v>291</v>
      </c>
    </row>
    <row r="11" spans="1:17" s="161" customFormat="1">
      <c r="A11" s="180">
        <v>1</v>
      </c>
      <c r="B11" s="180">
        <v>2</v>
      </c>
      <c r="C11" s="180">
        <v>3</v>
      </c>
      <c r="D11" s="180">
        <v>4</v>
      </c>
      <c r="E11" s="180">
        <v>5</v>
      </c>
      <c r="F11" s="180">
        <v>6</v>
      </c>
      <c r="G11" s="180">
        <v>7</v>
      </c>
      <c r="H11" s="180">
        <v>8</v>
      </c>
      <c r="I11" s="180">
        <v>9</v>
      </c>
      <c r="J11" s="180">
        <v>10</v>
      </c>
      <c r="K11" s="180">
        <v>11</v>
      </c>
      <c r="L11" s="180">
        <v>12</v>
      </c>
      <c r="M11" s="180">
        <v>13</v>
      </c>
      <c r="N11" s="180">
        <v>14</v>
      </c>
      <c r="O11" s="180">
        <v>15</v>
      </c>
      <c r="P11" s="180">
        <v>16</v>
      </c>
      <c r="Q11" s="180">
        <v>17</v>
      </c>
    </row>
    <row r="12" spans="1:17" s="161" customFormat="1">
      <c r="A12" s="180"/>
      <c r="B12" s="590" t="s">
        <v>272</v>
      </c>
      <c r="C12" s="591"/>
      <c r="D12" s="591"/>
      <c r="E12" s="591"/>
      <c r="F12" s="592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s="161" customFormat="1">
      <c r="A13" s="169">
        <v>3117</v>
      </c>
      <c r="B13" s="582" t="s">
        <v>227</v>
      </c>
      <c r="C13" s="583"/>
      <c r="D13" s="583"/>
      <c r="E13" s="583"/>
      <c r="F13" s="584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</row>
    <row r="14" spans="1:17" s="161" customFormat="1">
      <c r="A14" s="168" t="s">
        <v>228</v>
      </c>
      <c r="B14" s="167" t="s">
        <v>233</v>
      </c>
      <c r="C14" s="189">
        <v>4479</v>
      </c>
      <c r="D14" s="187"/>
      <c r="E14" s="209">
        <v>3301</v>
      </c>
      <c r="F14" s="211">
        <v>3301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</row>
    <row r="15" spans="1:17" s="161" customFormat="1">
      <c r="A15" s="168" t="s">
        <v>229</v>
      </c>
      <c r="B15" s="167" t="s">
        <v>234</v>
      </c>
      <c r="C15" s="189">
        <v>3296</v>
      </c>
      <c r="D15" s="187"/>
      <c r="E15" s="209">
        <v>8092</v>
      </c>
      <c r="F15" s="211">
        <v>8092</v>
      </c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</row>
    <row r="16" spans="1:17" s="161" customFormat="1">
      <c r="A16" s="168" t="s">
        <v>230</v>
      </c>
      <c r="B16" s="167" t="s">
        <v>235</v>
      </c>
      <c r="C16" s="189">
        <v>4050</v>
      </c>
      <c r="D16" s="187"/>
      <c r="E16" s="209">
        <v>2610</v>
      </c>
      <c r="F16" s="211">
        <v>2610</v>
      </c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17" s="161" customFormat="1">
      <c r="A17" s="168" t="s">
        <v>231</v>
      </c>
      <c r="B17" s="167" t="s">
        <v>237</v>
      </c>
      <c r="C17" s="206">
        <v>2061</v>
      </c>
      <c r="D17" s="204"/>
      <c r="E17" s="206">
        <v>190</v>
      </c>
      <c r="F17" s="212">
        <f>SUM(M17:O17)</f>
        <v>190</v>
      </c>
      <c r="G17" s="180"/>
      <c r="H17" s="180"/>
      <c r="I17" s="180"/>
      <c r="J17" s="180"/>
      <c r="K17" s="180"/>
      <c r="L17" s="180"/>
      <c r="M17" s="180">
        <v>72</v>
      </c>
      <c r="N17" s="180"/>
      <c r="O17" s="180">
        <v>118</v>
      </c>
      <c r="P17" s="180"/>
      <c r="Q17" s="180"/>
    </row>
    <row r="18" spans="1:17" s="161" customFormat="1">
      <c r="A18" s="168" t="s">
        <v>244</v>
      </c>
      <c r="B18" s="167" t="s">
        <v>245</v>
      </c>
      <c r="C18" s="206">
        <v>34</v>
      </c>
      <c r="D18" s="204"/>
      <c r="E18" s="204"/>
      <c r="F18" s="205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</row>
    <row r="19" spans="1:17" s="161" customFormat="1">
      <c r="A19" s="169"/>
      <c r="B19" s="170" t="s">
        <v>232</v>
      </c>
      <c r="C19" s="204">
        <f>SUM(C14:C18)</f>
        <v>13920</v>
      </c>
      <c r="D19" s="204"/>
      <c r="E19" s="187">
        <f>SUM(E14:E18)</f>
        <v>14193</v>
      </c>
      <c r="F19" s="188">
        <f>SUM(F14:F18)</f>
        <v>14193</v>
      </c>
      <c r="G19" s="180"/>
      <c r="H19" s="180"/>
      <c r="I19" s="180"/>
      <c r="J19" s="180"/>
      <c r="K19" s="180"/>
      <c r="L19" s="180"/>
      <c r="M19" s="220">
        <f>SUM(M17:M18)</f>
        <v>72</v>
      </c>
      <c r="N19" s="220"/>
      <c r="O19" s="220">
        <f>SUM(O17:O18)</f>
        <v>118</v>
      </c>
      <c r="P19" s="180"/>
      <c r="Q19" s="180"/>
    </row>
    <row r="20" spans="1:17">
      <c r="A20" s="169">
        <v>3122</v>
      </c>
      <c r="B20" s="582" t="s">
        <v>236</v>
      </c>
      <c r="C20" s="583"/>
      <c r="D20" s="583"/>
      <c r="E20" s="583"/>
      <c r="F20" s="584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</row>
    <row r="21" spans="1:17">
      <c r="A21" s="168" t="s">
        <v>228</v>
      </c>
      <c r="B21" s="167" t="s">
        <v>233</v>
      </c>
      <c r="C21" s="167">
        <v>225059</v>
      </c>
      <c r="D21" s="167">
        <v>262300</v>
      </c>
      <c r="E21" s="167">
        <v>246262</v>
      </c>
      <c r="F21" s="167">
        <v>226783</v>
      </c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</row>
    <row r="22" spans="1:17">
      <c r="A22" s="168" t="s">
        <v>229</v>
      </c>
      <c r="B22" s="167" t="s">
        <v>234</v>
      </c>
      <c r="C22" s="167">
        <v>53227</v>
      </c>
      <c r="D22" s="167">
        <v>32900</v>
      </c>
      <c r="E22" s="167">
        <v>20123</v>
      </c>
      <c r="F22" s="167">
        <v>20123</v>
      </c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</row>
    <row r="23" spans="1:17">
      <c r="A23" s="168" t="s">
        <v>230</v>
      </c>
      <c r="B23" s="167" t="s">
        <v>235</v>
      </c>
      <c r="C23" s="167">
        <v>42377</v>
      </c>
      <c r="D23" s="167">
        <v>45150</v>
      </c>
      <c r="E23" s="167">
        <v>63539</v>
      </c>
      <c r="F23" s="167">
        <v>63539</v>
      </c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</row>
    <row r="24" spans="1:17">
      <c r="A24" s="168" t="s">
        <v>231</v>
      </c>
      <c r="B24" s="167" t="s">
        <v>237</v>
      </c>
      <c r="C24" s="167"/>
      <c r="D24" s="167">
        <v>7450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</row>
    <row r="25" spans="1:17" s="162" customFormat="1">
      <c r="A25" s="169"/>
      <c r="B25" s="170" t="s">
        <v>232</v>
      </c>
      <c r="C25" s="170">
        <f>SUM(C21:C23)</f>
        <v>320663</v>
      </c>
      <c r="D25" s="170">
        <f>SUM(D21:D24)</f>
        <v>347800</v>
      </c>
      <c r="E25" s="170">
        <f>SUM(E21:E24)</f>
        <v>329924</v>
      </c>
      <c r="F25" s="170">
        <f>SUM(F21:F24)</f>
        <v>310445</v>
      </c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</row>
    <row r="26" spans="1:17" s="162" customFormat="1">
      <c r="A26" s="218"/>
      <c r="B26" s="214" t="s">
        <v>265</v>
      </c>
      <c r="C26" s="219">
        <f>SUM(C19,C25)</f>
        <v>334583</v>
      </c>
      <c r="D26" s="219">
        <f t="shared" ref="D26:F26" si="0">SUM(D19,D25)</f>
        <v>347800</v>
      </c>
      <c r="E26" s="219">
        <f t="shared" si="0"/>
        <v>344117</v>
      </c>
      <c r="F26" s="219">
        <f t="shared" si="0"/>
        <v>324638</v>
      </c>
      <c r="G26" s="214"/>
      <c r="H26" s="214"/>
      <c r="I26" s="214"/>
      <c r="J26" s="214"/>
      <c r="K26" s="214"/>
      <c r="L26" s="214"/>
      <c r="M26" s="219">
        <f>SUM(M19,M25)</f>
        <v>72</v>
      </c>
      <c r="N26" s="214"/>
      <c r="O26" s="219">
        <f>SUM(O19,O25)</f>
        <v>118</v>
      </c>
      <c r="P26" s="214"/>
      <c r="Q26" s="214"/>
    </row>
    <row r="27" spans="1:17" s="162" customFormat="1">
      <c r="A27" s="174"/>
      <c r="B27" s="587" t="s">
        <v>273</v>
      </c>
      <c r="C27" s="588"/>
      <c r="D27" s="588"/>
      <c r="E27" s="588"/>
      <c r="F27" s="589"/>
      <c r="G27" s="175"/>
      <c r="H27" s="175"/>
      <c r="I27" s="175"/>
      <c r="J27" s="175"/>
      <c r="K27" s="175"/>
      <c r="L27" s="175"/>
      <c r="M27" s="222"/>
      <c r="N27" s="175"/>
      <c r="O27" s="222"/>
      <c r="P27" s="175"/>
      <c r="Q27" s="175"/>
    </row>
    <row r="28" spans="1:17" s="162" customFormat="1" ht="30.75" customHeight="1">
      <c r="A28" s="169">
        <v>3283</v>
      </c>
      <c r="B28" s="593" t="s">
        <v>320</v>
      </c>
      <c r="C28" s="594"/>
      <c r="D28" s="594"/>
      <c r="E28" s="594"/>
      <c r="F28" s="595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</row>
    <row r="29" spans="1:17" s="162" customFormat="1">
      <c r="A29" s="183" t="s">
        <v>241</v>
      </c>
      <c r="B29" s="228" t="s">
        <v>188</v>
      </c>
      <c r="C29" s="230">
        <v>14600</v>
      </c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s="162" customFormat="1">
      <c r="A30" s="224"/>
      <c r="B30" s="214" t="s">
        <v>265</v>
      </c>
      <c r="C30" s="229">
        <f>SUM(C29)</f>
        <v>14600</v>
      </c>
      <c r="D30" s="227"/>
      <c r="E30" s="227"/>
      <c r="F30" s="22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1:17" s="182" customFormat="1">
      <c r="A31" s="174"/>
      <c r="B31" s="587" t="s">
        <v>274</v>
      </c>
      <c r="C31" s="588"/>
      <c r="D31" s="588"/>
      <c r="E31" s="588"/>
      <c r="F31" s="589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>
      <c r="A32" s="169">
        <v>3322</v>
      </c>
      <c r="B32" s="582" t="s">
        <v>243</v>
      </c>
      <c r="C32" s="583"/>
      <c r="D32" s="583"/>
      <c r="E32" s="583"/>
      <c r="F32" s="584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</row>
    <row r="33" spans="1:17">
      <c r="A33" s="207" t="s">
        <v>263</v>
      </c>
      <c r="B33" s="221" t="s">
        <v>264</v>
      </c>
      <c r="C33" s="187"/>
      <c r="D33" s="225">
        <v>20000</v>
      </c>
      <c r="E33" s="225">
        <v>293880</v>
      </c>
      <c r="F33" s="226">
        <v>4776</v>
      </c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</row>
    <row r="34" spans="1:17">
      <c r="A34" s="168" t="s">
        <v>241</v>
      </c>
      <c r="B34" s="167" t="s">
        <v>188</v>
      </c>
      <c r="C34" s="167">
        <v>12922</v>
      </c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</row>
    <row r="35" spans="1:17">
      <c r="A35" s="168"/>
      <c r="B35" s="170" t="s">
        <v>232</v>
      </c>
      <c r="C35" s="170">
        <f>SUM(C33:C34)</f>
        <v>12922</v>
      </c>
      <c r="D35" s="170">
        <f t="shared" ref="D35:F35" si="1">SUM(D33:D34)</f>
        <v>20000</v>
      </c>
      <c r="E35" s="170">
        <f t="shared" si="1"/>
        <v>293880</v>
      </c>
      <c r="F35" s="170">
        <f t="shared" si="1"/>
        <v>4776</v>
      </c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</row>
    <row r="36" spans="1:17" s="162" customFormat="1">
      <c r="A36" s="176"/>
      <c r="B36" s="177" t="s">
        <v>267</v>
      </c>
      <c r="C36" s="177">
        <f>SUM(C35)</f>
        <v>12922</v>
      </c>
      <c r="D36" s="177">
        <f>SUM(D35)</f>
        <v>20000</v>
      </c>
      <c r="E36" s="177">
        <f t="shared" ref="E36:F36" si="2">SUM(E35)</f>
        <v>293880</v>
      </c>
      <c r="F36" s="177">
        <f t="shared" si="2"/>
        <v>4776</v>
      </c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</row>
    <row r="37" spans="1:17" s="182" customFormat="1">
      <c r="A37" s="174"/>
      <c r="B37" s="587" t="s">
        <v>276</v>
      </c>
      <c r="C37" s="588"/>
      <c r="D37" s="588"/>
      <c r="E37" s="588"/>
      <c r="F37" s="589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1:17">
      <c r="A38" s="169">
        <v>3540</v>
      </c>
      <c r="B38" s="582" t="s">
        <v>251</v>
      </c>
      <c r="C38" s="583"/>
      <c r="D38" s="583"/>
      <c r="E38" s="583"/>
      <c r="F38" s="584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</row>
    <row r="39" spans="1:17">
      <c r="A39" s="168" t="s">
        <v>231</v>
      </c>
      <c r="B39" s="167" t="s">
        <v>237</v>
      </c>
      <c r="C39" s="167">
        <v>13800</v>
      </c>
      <c r="D39" s="167">
        <v>10000</v>
      </c>
      <c r="E39" s="167">
        <v>7760</v>
      </c>
      <c r="F39" s="167">
        <v>7760</v>
      </c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</row>
    <row r="40" spans="1:17">
      <c r="A40" s="168" t="s">
        <v>241</v>
      </c>
      <c r="B40" s="167" t="s">
        <v>188</v>
      </c>
      <c r="C40" s="167">
        <v>1626</v>
      </c>
      <c r="D40" s="167"/>
      <c r="E40" s="167">
        <v>2400</v>
      </c>
      <c r="F40" s="167">
        <v>2400</v>
      </c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</row>
    <row r="41" spans="1:17" s="162" customFormat="1">
      <c r="A41" s="169"/>
      <c r="B41" s="170" t="s">
        <v>232</v>
      </c>
      <c r="C41" s="170">
        <f>SUM(C39:C40)</f>
        <v>15426</v>
      </c>
      <c r="D41" s="170">
        <f>SUM(D39:D40)</f>
        <v>10000</v>
      </c>
      <c r="E41" s="170">
        <f>SUM(E39:E40)</f>
        <v>10160</v>
      </c>
      <c r="F41" s="170">
        <f>SUM(F39:F40)</f>
        <v>10160</v>
      </c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</row>
    <row r="42" spans="1:17">
      <c r="A42" s="169">
        <v>3548</v>
      </c>
      <c r="B42" s="582" t="s">
        <v>252</v>
      </c>
      <c r="C42" s="583"/>
      <c r="D42" s="583"/>
      <c r="E42" s="583"/>
      <c r="F42" s="584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</row>
    <row r="43" spans="1:17">
      <c r="A43" s="168" t="s">
        <v>228</v>
      </c>
      <c r="B43" s="167" t="s">
        <v>233</v>
      </c>
      <c r="C43" s="167">
        <v>2192</v>
      </c>
      <c r="D43" s="167">
        <v>7400</v>
      </c>
      <c r="E43" s="167">
        <v>7351</v>
      </c>
      <c r="F43" s="167">
        <v>7351</v>
      </c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</row>
    <row r="44" spans="1:17">
      <c r="A44" s="168" t="s">
        <v>229</v>
      </c>
      <c r="B44" s="167" t="s">
        <v>234</v>
      </c>
      <c r="C44" s="167">
        <v>46</v>
      </c>
      <c r="D44" s="167">
        <v>200</v>
      </c>
      <c r="E44" s="167">
        <v>143</v>
      </c>
      <c r="F44" s="167">
        <v>143</v>
      </c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</row>
    <row r="45" spans="1:17">
      <c r="A45" s="168" t="s">
        <v>230</v>
      </c>
      <c r="B45" s="167" t="s">
        <v>235</v>
      </c>
      <c r="C45" s="167">
        <v>320</v>
      </c>
      <c r="D45" s="167">
        <v>1670</v>
      </c>
      <c r="E45" s="167">
        <v>1399</v>
      </c>
      <c r="F45" s="167">
        <v>1399</v>
      </c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</row>
    <row r="46" spans="1:17">
      <c r="A46" s="168" t="s">
        <v>231</v>
      </c>
      <c r="B46" s="167" t="s">
        <v>237</v>
      </c>
      <c r="C46" s="167"/>
      <c r="D46" s="167">
        <v>230</v>
      </c>
      <c r="E46" s="167">
        <v>7430</v>
      </c>
      <c r="F46" s="167">
        <f>SUM(G46:O46)</f>
        <v>7430</v>
      </c>
      <c r="G46" s="167">
        <v>953</v>
      </c>
      <c r="H46" s="167"/>
      <c r="I46" s="167"/>
      <c r="J46" s="167"/>
      <c r="K46" s="167">
        <v>695</v>
      </c>
      <c r="L46" s="167">
        <v>5152</v>
      </c>
      <c r="M46" s="167">
        <v>564</v>
      </c>
      <c r="N46" s="167">
        <v>36</v>
      </c>
      <c r="O46" s="167">
        <v>30</v>
      </c>
      <c r="P46" s="167"/>
      <c r="Q46" s="167"/>
    </row>
    <row r="47" spans="1:17" s="162" customFormat="1">
      <c r="A47" s="169"/>
      <c r="B47" s="170" t="s">
        <v>232</v>
      </c>
      <c r="C47" s="170">
        <f>SUM(C43:C46)</f>
        <v>2558</v>
      </c>
      <c r="D47" s="170">
        <f>SUM(D43:D46)</f>
        <v>9500</v>
      </c>
      <c r="E47" s="170">
        <f>SUM(E43:E46)</f>
        <v>16323</v>
      </c>
      <c r="F47" s="170">
        <f>SUM(F43:F46)</f>
        <v>16323</v>
      </c>
      <c r="G47" s="170">
        <f>SUM(G46)</f>
        <v>953</v>
      </c>
      <c r="H47" s="170"/>
      <c r="I47" s="170">
        <f>SUM(I46)</f>
        <v>0</v>
      </c>
      <c r="J47" s="170"/>
      <c r="K47" s="170">
        <f t="shared" ref="K47:N47" si="3">SUM(K46)</f>
        <v>695</v>
      </c>
      <c r="L47" s="170">
        <f t="shared" si="3"/>
        <v>5152</v>
      </c>
      <c r="M47" s="170">
        <f t="shared" si="3"/>
        <v>564</v>
      </c>
      <c r="N47" s="170">
        <f t="shared" si="3"/>
        <v>36</v>
      </c>
      <c r="O47" s="170"/>
      <c r="P47" s="170">
        <f>SUM(P46)</f>
        <v>0</v>
      </c>
      <c r="Q47" s="170"/>
    </row>
    <row r="48" spans="1:17" s="162" customFormat="1">
      <c r="A48" s="218"/>
      <c r="B48" s="214" t="s">
        <v>269</v>
      </c>
      <c r="C48" s="214">
        <f>SUM(C41,C47)</f>
        <v>17984</v>
      </c>
      <c r="D48" s="214">
        <f t="shared" ref="D48:Q48" si="4">SUM(D41,D47)</f>
        <v>19500</v>
      </c>
      <c r="E48" s="214">
        <f t="shared" si="4"/>
        <v>26483</v>
      </c>
      <c r="F48" s="214">
        <f t="shared" si="4"/>
        <v>26483</v>
      </c>
      <c r="G48" s="214">
        <f t="shared" si="4"/>
        <v>953</v>
      </c>
      <c r="H48" s="214">
        <f t="shared" si="4"/>
        <v>0</v>
      </c>
      <c r="I48" s="214">
        <f t="shared" si="4"/>
        <v>0</v>
      </c>
      <c r="J48" s="214">
        <f t="shared" si="4"/>
        <v>0</v>
      </c>
      <c r="K48" s="214">
        <f t="shared" si="4"/>
        <v>695</v>
      </c>
      <c r="L48" s="214">
        <f t="shared" si="4"/>
        <v>5152</v>
      </c>
      <c r="M48" s="214">
        <f t="shared" si="4"/>
        <v>564</v>
      </c>
      <c r="N48" s="214">
        <f t="shared" si="4"/>
        <v>36</v>
      </c>
      <c r="O48" s="214">
        <f t="shared" si="4"/>
        <v>0</v>
      </c>
      <c r="P48" s="214">
        <f t="shared" si="4"/>
        <v>0</v>
      </c>
      <c r="Q48" s="214">
        <f t="shared" si="4"/>
        <v>0</v>
      </c>
    </row>
    <row r="49" spans="1:17" s="162" customFormat="1">
      <c r="A49" s="174"/>
      <c r="B49" s="587" t="s">
        <v>277</v>
      </c>
      <c r="C49" s="588"/>
      <c r="D49" s="588"/>
      <c r="E49" s="588"/>
      <c r="F49" s="589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1:17">
      <c r="A50" s="169">
        <v>3738</v>
      </c>
      <c r="B50" s="582" t="s">
        <v>255</v>
      </c>
      <c r="C50" s="583"/>
      <c r="D50" s="583"/>
      <c r="E50" s="583"/>
      <c r="F50" s="584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</row>
    <row r="51" spans="1:17" ht="30">
      <c r="A51" s="168" t="s">
        <v>310</v>
      </c>
      <c r="B51" s="199" t="s">
        <v>311</v>
      </c>
      <c r="C51" s="187"/>
      <c r="D51" s="187"/>
      <c r="E51" s="225">
        <v>765</v>
      </c>
      <c r="F51" s="226">
        <v>765</v>
      </c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</row>
    <row r="52" spans="1:17">
      <c r="A52" s="168" t="s">
        <v>263</v>
      </c>
      <c r="B52" s="198" t="s">
        <v>264</v>
      </c>
      <c r="C52" s="189">
        <v>37425</v>
      </c>
      <c r="D52" s="189"/>
      <c r="E52" s="187"/>
      <c r="F52" s="188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</row>
    <row r="53" spans="1:17">
      <c r="A53" s="223"/>
      <c r="B53" s="217" t="s">
        <v>270</v>
      </c>
      <c r="C53" s="217">
        <f>SUM(C51:C52)</f>
        <v>37425</v>
      </c>
      <c r="D53" s="217">
        <f t="shared" ref="D53:F53" si="5">SUM(D51:D52)</f>
        <v>0</v>
      </c>
      <c r="E53" s="217">
        <f t="shared" si="5"/>
        <v>765</v>
      </c>
      <c r="F53" s="217">
        <f t="shared" si="5"/>
        <v>765</v>
      </c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</row>
    <row r="54" spans="1:17" s="162" customFormat="1">
      <c r="A54" s="176"/>
      <c r="B54" s="179" t="s">
        <v>684</v>
      </c>
      <c r="C54" s="178">
        <f>SUM(C26,C30,C36,C48,C53)</f>
        <v>417514</v>
      </c>
      <c r="D54" s="178">
        <f t="shared" ref="D54:Q54" si="6">SUM(D26,D30,D36,D48,D53)</f>
        <v>387300</v>
      </c>
      <c r="E54" s="178">
        <f t="shared" si="6"/>
        <v>665245</v>
      </c>
      <c r="F54" s="178">
        <f t="shared" si="6"/>
        <v>356662</v>
      </c>
      <c r="G54" s="178">
        <f t="shared" si="6"/>
        <v>953</v>
      </c>
      <c r="H54" s="178">
        <f t="shared" si="6"/>
        <v>0</v>
      </c>
      <c r="I54" s="178">
        <f t="shared" si="6"/>
        <v>0</v>
      </c>
      <c r="J54" s="178">
        <f t="shared" si="6"/>
        <v>0</v>
      </c>
      <c r="K54" s="178">
        <f t="shared" si="6"/>
        <v>695</v>
      </c>
      <c r="L54" s="178">
        <f t="shared" si="6"/>
        <v>5152</v>
      </c>
      <c r="M54" s="178">
        <f t="shared" si="6"/>
        <v>636</v>
      </c>
      <c r="N54" s="178">
        <f t="shared" si="6"/>
        <v>36</v>
      </c>
      <c r="O54" s="178">
        <f t="shared" si="6"/>
        <v>118</v>
      </c>
      <c r="P54" s="178">
        <f t="shared" si="6"/>
        <v>0</v>
      </c>
      <c r="Q54" s="178">
        <f t="shared" si="6"/>
        <v>0</v>
      </c>
    </row>
    <row r="56" spans="1:17">
      <c r="B56" s="1" t="s">
        <v>672</v>
      </c>
    </row>
    <row r="57" spans="1:17">
      <c r="B57" s="1" t="s">
        <v>675</v>
      </c>
    </row>
  </sheetData>
  <mergeCells count="22">
    <mergeCell ref="M5:Q5"/>
    <mergeCell ref="B6:P6"/>
    <mergeCell ref="B7:P7"/>
    <mergeCell ref="A9:A10"/>
    <mergeCell ref="B9:B10"/>
    <mergeCell ref="C9:C10"/>
    <mergeCell ref="D9:D10"/>
    <mergeCell ref="E9:E10"/>
    <mergeCell ref="F9:F10"/>
    <mergeCell ref="G9:Q9"/>
    <mergeCell ref="B12:F12"/>
    <mergeCell ref="B20:F20"/>
    <mergeCell ref="B31:F31"/>
    <mergeCell ref="B32:F32"/>
    <mergeCell ref="B13:F13"/>
    <mergeCell ref="B28:F28"/>
    <mergeCell ref="B27:F27"/>
    <mergeCell ref="B49:F49"/>
    <mergeCell ref="B50:F50"/>
    <mergeCell ref="B37:F37"/>
    <mergeCell ref="B38:F38"/>
    <mergeCell ref="B42:F42"/>
  </mergeCells>
  <pageMargins left="0.7" right="0.7" top="0.75" bottom="0.75" header="0.3" footer="0.3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D37" sqref="D37"/>
    </sheetView>
  </sheetViews>
  <sheetFormatPr defaultRowHeight="12"/>
  <cols>
    <col min="1" max="1" width="38" style="232" bestFit="1" customWidth="1"/>
    <col min="2" max="2" width="12.42578125" style="232" bestFit="1" customWidth="1"/>
    <col min="3" max="3" width="13.85546875" style="232" bestFit="1" customWidth="1"/>
    <col min="4" max="4" width="12.7109375" style="232" bestFit="1" customWidth="1"/>
    <col min="5" max="5" width="9.85546875" style="232" bestFit="1" customWidth="1"/>
    <col min="6" max="6" width="9.7109375" style="232" bestFit="1" customWidth="1"/>
    <col min="7" max="7" width="15" style="311" bestFit="1" customWidth="1"/>
    <col min="8" max="8" width="16.140625" style="232" customWidth="1"/>
    <col min="9" max="257" width="9.140625" style="232"/>
    <col min="258" max="258" width="44" style="232" bestFit="1" customWidth="1"/>
    <col min="259" max="259" width="18.140625" style="232" customWidth="1"/>
    <col min="260" max="260" width="14.85546875" style="232" customWidth="1"/>
    <col min="261" max="262" width="14.42578125" style="232" customWidth="1"/>
    <col min="263" max="263" width="20" style="232" customWidth="1"/>
    <col min="264" max="264" width="16.140625" style="232" customWidth="1"/>
    <col min="265" max="513" width="9.140625" style="232"/>
    <col min="514" max="514" width="44" style="232" bestFit="1" customWidth="1"/>
    <col min="515" max="515" width="18.140625" style="232" customWidth="1"/>
    <col min="516" max="516" width="14.85546875" style="232" customWidth="1"/>
    <col min="517" max="518" width="14.42578125" style="232" customWidth="1"/>
    <col min="519" max="519" width="20" style="232" customWidth="1"/>
    <col min="520" max="520" width="16.140625" style="232" customWidth="1"/>
    <col min="521" max="769" width="9.140625" style="232"/>
    <col min="770" max="770" width="44" style="232" bestFit="1" customWidth="1"/>
    <col min="771" max="771" width="18.140625" style="232" customWidth="1"/>
    <col min="772" max="772" width="14.85546875" style="232" customWidth="1"/>
    <col min="773" max="774" width="14.42578125" style="232" customWidth="1"/>
    <col min="775" max="775" width="20" style="232" customWidth="1"/>
    <col min="776" max="776" width="16.140625" style="232" customWidth="1"/>
    <col min="777" max="1025" width="9.140625" style="232"/>
    <col min="1026" max="1026" width="44" style="232" bestFit="1" customWidth="1"/>
    <col min="1027" max="1027" width="18.140625" style="232" customWidth="1"/>
    <col min="1028" max="1028" width="14.85546875" style="232" customWidth="1"/>
    <col min="1029" max="1030" width="14.42578125" style="232" customWidth="1"/>
    <col min="1031" max="1031" width="20" style="232" customWidth="1"/>
    <col min="1032" max="1032" width="16.140625" style="232" customWidth="1"/>
    <col min="1033" max="1281" width="9.140625" style="232"/>
    <col min="1282" max="1282" width="44" style="232" bestFit="1" customWidth="1"/>
    <col min="1283" max="1283" width="18.140625" style="232" customWidth="1"/>
    <col min="1284" max="1284" width="14.85546875" style="232" customWidth="1"/>
    <col min="1285" max="1286" width="14.42578125" style="232" customWidth="1"/>
    <col min="1287" max="1287" width="20" style="232" customWidth="1"/>
    <col min="1288" max="1288" width="16.140625" style="232" customWidth="1"/>
    <col min="1289" max="1537" width="9.140625" style="232"/>
    <col min="1538" max="1538" width="44" style="232" bestFit="1" customWidth="1"/>
    <col min="1539" max="1539" width="18.140625" style="232" customWidth="1"/>
    <col min="1540" max="1540" width="14.85546875" style="232" customWidth="1"/>
    <col min="1541" max="1542" width="14.42578125" style="232" customWidth="1"/>
    <col min="1543" max="1543" width="20" style="232" customWidth="1"/>
    <col min="1544" max="1544" width="16.140625" style="232" customWidth="1"/>
    <col min="1545" max="1793" width="9.140625" style="232"/>
    <col min="1794" max="1794" width="44" style="232" bestFit="1" customWidth="1"/>
    <col min="1795" max="1795" width="18.140625" style="232" customWidth="1"/>
    <col min="1796" max="1796" width="14.85546875" style="232" customWidth="1"/>
    <col min="1797" max="1798" width="14.42578125" style="232" customWidth="1"/>
    <col min="1799" max="1799" width="20" style="232" customWidth="1"/>
    <col min="1800" max="1800" width="16.140625" style="232" customWidth="1"/>
    <col min="1801" max="2049" width="9.140625" style="232"/>
    <col min="2050" max="2050" width="44" style="232" bestFit="1" customWidth="1"/>
    <col min="2051" max="2051" width="18.140625" style="232" customWidth="1"/>
    <col min="2052" max="2052" width="14.85546875" style="232" customWidth="1"/>
    <col min="2053" max="2054" width="14.42578125" style="232" customWidth="1"/>
    <col min="2055" max="2055" width="20" style="232" customWidth="1"/>
    <col min="2056" max="2056" width="16.140625" style="232" customWidth="1"/>
    <col min="2057" max="2305" width="9.140625" style="232"/>
    <col min="2306" max="2306" width="44" style="232" bestFit="1" customWidth="1"/>
    <col min="2307" max="2307" width="18.140625" style="232" customWidth="1"/>
    <col min="2308" max="2308" width="14.85546875" style="232" customWidth="1"/>
    <col min="2309" max="2310" width="14.42578125" style="232" customWidth="1"/>
    <col min="2311" max="2311" width="20" style="232" customWidth="1"/>
    <col min="2312" max="2312" width="16.140625" style="232" customWidth="1"/>
    <col min="2313" max="2561" width="9.140625" style="232"/>
    <col min="2562" max="2562" width="44" style="232" bestFit="1" customWidth="1"/>
    <col min="2563" max="2563" width="18.140625" style="232" customWidth="1"/>
    <col min="2564" max="2564" width="14.85546875" style="232" customWidth="1"/>
    <col min="2565" max="2566" width="14.42578125" style="232" customWidth="1"/>
    <col min="2567" max="2567" width="20" style="232" customWidth="1"/>
    <col min="2568" max="2568" width="16.140625" style="232" customWidth="1"/>
    <col min="2569" max="2817" width="9.140625" style="232"/>
    <col min="2818" max="2818" width="44" style="232" bestFit="1" customWidth="1"/>
    <col min="2819" max="2819" width="18.140625" style="232" customWidth="1"/>
    <col min="2820" max="2820" width="14.85546875" style="232" customWidth="1"/>
    <col min="2821" max="2822" width="14.42578125" style="232" customWidth="1"/>
    <col min="2823" max="2823" width="20" style="232" customWidth="1"/>
    <col min="2824" max="2824" width="16.140625" style="232" customWidth="1"/>
    <col min="2825" max="3073" width="9.140625" style="232"/>
    <col min="3074" max="3074" width="44" style="232" bestFit="1" customWidth="1"/>
    <col min="3075" max="3075" width="18.140625" style="232" customWidth="1"/>
    <col min="3076" max="3076" width="14.85546875" style="232" customWidth="1"/>
    <col min="3077" max="3078" width="14.42578125" style="232" customWidth="1"/>
    <col min="3079" max="3079" width="20" style="232" customWidth="1"/>
    <col min="3080" max="3080" width="16.140625" style="232" customWidth="1"/>
    <col min="3081" max="3329" width="9.140625" style="232"/>
    <col min="3330" max="3330" width="44" style="232" bestFit="1" customWidth="1"/>
    <col min="3331" max="3331" width="18.140625" style="232" customWidth="1"/>
    <col min="3332" max="3332" width="14.85546875" style="232" customWidth="1"/>
    <col min="3333" max="3334" width="14.42578125" style="232" customWidth="1"/>
    <col min="3335" max="3335" width="20" style="232" customWidth="1"/>
    <col min="3336" max="3336" width="16.140625" style="232" customWidth="1"/>
    <col min="3337" max="3585" width="9.140625" style="232"/>
    <col min="3586" max="3586" width="44" style="232" bestFit="1" customWidth="1"/>
    <col min="3587" max="3587" width="18.140625" style="232" customWidth="1"/>
    <col min="3588" max="3588" width="14.85546875" style="232" customWidth="1"/>
    <col min="3589" max="3590" width="14.42578125" style="232" customWidth="1"/>
    <col min="3591" max="3591" width="20" style="232" customWidth="1"/>
    <col min="3592" max="3592" width="16.140625" style="232" customWidth="1"/>
    <col min="3593" max="3841" width="9.140625" style="232"/>
    <col min="3842" max="3842" width="44" style="232" bestFit="1" customWidth="1"/>
    <col min="3843" max="3843" width="18.140625" style="232" customWidth="1"/>
    <col min="3844" max="3844" width="14.85546875" style="232" customWidth="1"/>
    <col min="3845" max="3846" width="14.42578125" style="232" customWidth="1"/>
    <col min="3847" max="3847" width="20" style="232" customWidth="1"/>
    <col min="3848" max="3848" width="16.140625" style="232" customWidth="1"/>
    <col min="3849" max="4097" width="9.140625" style="232"/>
    <col min="4098" max="4098" width="44" style="232" bestFit="1" customWidth="1"/>
    <col min="4099" max="4099" width="18.140625" style="232" customWidth="1"/>
    <col min="4100" max="4100" width="14.85546875" style="232" customWidth="1"/>
    <col min="4101" max="4102" width="14.42578125" style="232" customWidth="1"/>
    <col min="4103" max="4103" width="20" style="232" customWidth="1"/>
    <col min="4104" max="4104" width="16.140625" style="232" customWidth="1"/>
    <col min="4105" max="4353" width="9.140625" style="232"/>
    <col min="4354" max="4354" width="44" style="232" bestFit="1" customWidth="1"/>
    <col min="4355" max="4355" width="18.140625" style="232" customWidth="1"/>
    <col min="4356" max="4356" width="14.85546875" style="232" customWidth="1"/>
    <col min="4357" max="4358" width="14.42578125" style="232" customWidth="1"/>
    <col min="4359" max="4359" width="20" style="232" customWidth="1"/>
    <col min="4360" max="4360" width="16.140625" style="232" customWidth="1"/>
    <col min="4361" max="4609" width="9.140625" style="232"/>
    <col min="4610" max="4610" width="44" style="232" bestFit="1" customWidth="1"/>
    <col min="4611" max="4611" width="18.140625" style="232" customWidth="1"/>
    <col min="4612" max="4612" width="14.85546875" style="232" customWidth="1"/>
    <col min="4613" max="4614" width="14.42578125" style="232" customWidth="1"/>
    <col min="4615" max="4615" width="20" style="232" customWidth="1"/>
    <col min="4616" max="4616" width="16.140625" style="232" customWidth="1"/>
    <col min="4617" max="4865" width="9.140625" style="232"/>
    <col min="4866" max="4866" width="44" style="232" bestFit="1" customWidth="1"/>
    <col min="4867" max="4867" width="18.140625" style="232" customWidth="1"/>
    <col min="4868" max="4868" width="14.85546875" style="232" customWidth="1"/>
    <col min="4869" max="4870" width="14.42578125" style="232" customWidth="1"/>
    <col min="4871" max="4871" width="20" style="232" customWidth="1"/>
    <col min="4872" max="4872" width="16.140625" style="232" customWidth="1"/>
    <col min="4873" max="5121" width="9.140625" style="232"/>
    <col min="5122" max="5122" width="44" style="232" bestFit="1" customWidth="1"/>
    <col min="5123" max="5123" width="18.140625" style="232" customWidth="1"/>
    <col min="5124" max="5124" width="14.85546875" style="232" customWidth="1"/>
    <col min="5125" max="5126" width="14.42578125" style="232" customWidth="1"/>
    <col min="5127" max="5127" width="20" style="232" customWidth="1"/>
    <col min="5128" max="5128" width="16.140625" style="232" customWidth="1"/>
    <col min="5129" max="5377" width="9.140625" style="232"/>
    <col min="5378" max="5378" width="44" style="232" bestFit="1" customWidth="1"/>
    <col min="5379" max="5379" width="18.140625" style="232" customWidth="1"/>
    <col min="5380" max="5380" width="14.85546875" style="232" customWidth="1"/>
    <col min="5381" max="5382" width="14.42578125" style="232" customWidth="1"/>
    <col min="5383" max="5383" width="20" style="232" customWidth="1"/>
    <col min="5384" max="5384" width="16.140625" style="232" customWidth="1"/>
    <col min="5385" max="5633" width="9.140625" style="232"/>
    <col min="5634" max="5634" width="44" style="232" bestFit="1" customWidth="1"/>
    <col min="5635" max="5635" width="18.140625" style="232" customWidth="1"/>
    <col min="5636" max="5636" width="14.85546875" style="232" customWidth="1"/>
    <col min="5637" max="5638" width="14.42578125" style="232" customWidth="1"/>
    <col min="5639" max="5639" width="20" style="232" customWidth="1"/>
    <col min="5640" max="5640" width="16.140625" style="232" customWidth="1"/>
    <col min="5641" max="5889" width="9.140625" style="232"/>
    <col min="5890" max="5890" width="44" style="232" bestFit="1" customWidth="1"/>
    <col min="5891" max="5891" width="18.140625" style="232" customWidth="1"/>
    <col min="5892" max="5892" width="14.85546875" style="232" customWidth="1"/>
    <col min="5893" max="5894" width="14.42578125" style="232" customWidth="1"/>
    <col min="5895" max="5895" width="20" style="232" customWidth="1"/>
    <col min="5896" max="5896" width="16.140625" style="232" customWidth="1"/>
    <col min="5897" max="6145" width="9.140625" style="232"/>
    <col min="6146" max="6146" width="44" style="232" bestFit="1" customWidth="1"/>
    <col min="6147" max="6147" width="18.140625" style="232" customWidth="1"/>
    <col min="6148" max="6148" width="14.85546875" style="232" customWidth="1"/>
    <col min="6149" max="6150" width="14.42578125" style="232" customWidth="1"/>
    <col min="6151" max="6151" width="20" style="232" customWidth="1"/>
    <col min="6152" max="6152" width="16.140625" style="232" customWidth="1"/>
    <col min="6153" max="6401" width="9.140625" style="232"/>
    <col min="6402" max="6402" width="44" style="232" bestFit="1" customWidth="1"/>
    <col min="6403" max="6403" width="18.140625" style="232" customWidth="1"/>
    <col min="6404" max="6404" width="14.85546875" style="232" customWidth="1"/>
    <col min="6405" max="6406" width="14.42578125" style="232" customWidth="1"/>
    <col min="6407" max="6407" width="20" style="232" customWidth="1"/>
    <col min="6408" max="6408" width="16.140625" style="232" customWidth="1"/>
    <col min="6409" max="6657" width="9.140625" style="232"/>
    <col min="6658" max="6658" width="44" style="232" bestFit="1" customWidth="1"/>
    <col min="6659" max="6659" width="18.140625" style="232" customWidth="1"/>
    <col min="6660" max="6660" width="14.85546875" style="232" customWidth="1"/>
    <col min="6661" max="6662" width="14.42578125" style="232" customWidth="1"/>
    <col min="6663" max="6663" width="20" style="232" customWidth="1"/>
    <col min="6664" max="6664" width="16.140625" style="232" customWidth="1"/>
    <col min="6665" max="6913" width="9.140625" style="232"/>
    <col min="6914" max="6914" width="44" style="232" bestFit="1" customWidth="1"/>
    <col min="6915" max="6915" width="18.140625" style="232" customWidth="1"/>
    <col min="6916" max="6916" width="14.85546875" style="232" customWidth="1"/>
    <col min="6917" max="6918" width="14.42578125" style="232" customWidth="1"/>
    <col min="6919" max="6919" width="20" style="232" customWidth="1"/>
    <col min="6920" max="6920" width="16.140625" style="232" customWidth="1"/>
    <col min="6921" max="7169" width="9.140625" style="232"/>
    <col min="7170" max="7170" width="44" style="232" bestFit="1" customWidth="1"/>
    <col min="7171" max="7171" width="18.140625" style="232" customWidth="1"/>
    <col min="7172" max="7172" width="14.85546875" style="232" customWidth="1"/>
    <col min="7173" max="7174" width="14.42578125" style="232" customWidth="1"/>
    <col min="7175" max="7175" width="20" style="232" customWidth="1"/>
    <col min="7176" max="7176" width="16.140625" style="232" customWidth="1"/>
    <col min="7177" max="7425" width="9.140625" style="232"/>
    <col min="7426" max="7426" width="44" style="232" bestFit="1" customWidth="1"/>
    <col min="7427" max="7427" width="18.140625" style="232" customWidth="1"/>
    <col min="7428" max="7428" width="14.85546875" style="232" customWidth="1"/>
    <col min="7429" max="7430" width="14.42578125" style="232" customWidth="1"/>
    <col min="7431" max="7431" width="20" style="232" customWidth="1"/>
    <col min="7432" max="7432" width="16.140625" style="232" customWidth="1"/>
    <col min="7433" max="7681" width="9.140625" style="232"/>
    <col min="7682" max="7682" width="44" style="232" bestFit="1" customWidth="1"/>
    <col min="7683" max="7683" width="18.140625" style="232" customWidth="1"/>
    <col min="7684" max="7684" width="14.85546875" style="232" customWidth="1"/>
    <col min="7685" max="7686" width="14.42578125" style="232" customWidth="1"/>
    <col min="7687" max="7687" width="20" style="232" customWidth="1"/>
    <col min="7688" max="7688" width="16.140625" style="232" customWidth="1"/>
    <col min="7689" max="7937" width="9.140625" style="232"/>
    <col min="7938" max="7938" width="44" style="232" bestFit="1" customWidth="1"/>
    <col min="7939" max="7939" width="18.140625" style="232" customWidth="1"/>
    <col min="7940" max="7940" width="14.85546875" style="232" customWidth="1"/>
    <col min="7941" max="7942" width="14.42578125" style="232" customWidth="1"/>
    <col min="7943" max="7943" width="20" style="232" customWidth="1"/>
    <col min="7944" max="7944" width="16.140625" style="232" customWidth="1"/>
    <col min="7945" max="8193" width="9.140625" style="232"/>
    <col min="8194" max="8194" width="44" style="232" bestFit="1" customWidth="1"/>
    <col min="8195" max="8195" width="18.140625" style="232" customWidth="1"/>
    <col min="8196" max="8196" width="14.85546875" style="232" customWidth="1"/>
    <col min="8197" max="8198" width="14.42578125" style="232" customWidth="1"/>
    <col min="8199" max="8199" width="20" style="232" customWidth="1"/>
    <col min="8200" max="8200" width="16.140625" style="232" customWidth="1"/>
    <col min="8201" max="8449" width="9.140625" style="232"/>
    <col min="8450" max="8450" width="44" style="232" bestFit="1" customWidth="1"/>
    <col min="8451" max="8451" width="18.140625" style="232" customWidth="1"/>
    <col min="8452" max="8452" width="14.85546875" style="232" customWidth="1"/>
    <col min="8453" max="8454" width="14.42578125" style="232" customWidth="1"/>
    <col min="8455" max="8455" width="20" style="232" customWidth="1"/>
    <col min="8456" max="8456" width="16.140625" style="232" customWidth="1"/>
    <col min="8457" max="8705" width="9.140625" style="232"/>
    <col min="8706" max="8706" width="44" style="232" bestFit="1" customWidth="1"/>
    <col min="8707" max="8707" width="18.140625" style="232" customWidth="1"/>
    <col min="8708" max="8708" width="14.85546875" style="232" customWidth="1"/>
    <col min="8709" max="8710" width="14.42578125" style="232" customWidth="1"/>
    <col min="8711" max="8711" width="20" style="232" customWidth="1"/>
    <col min="8712" max="8712" width="16.140625" style="232" customWidth="1"/>
    <col min="8713" max="8961" width="9.140625" style="232"/>
    <col min="8962" max="8962" width="44" style="232" bestFit="1" customWidth="1"/>
    <col min="8963" max="8963" width="18.140625" style="232" customWidth="1"/>
    <col min="8964" max="8964" width="14.85546875" style="232" customWidth="1"/>
    <col min="8965" max="8966" width="14.42578125" style="232" customWidth="1"/>
    <col min="8967" max="8967" width="20" style="232" customWidth="1"/>
    <col min="8968" max="8968" width="16.140625" style="232" customWidth="1"/>
    <col min="8969" max="9217" width="9.140625" style="232"/>
    <col min="9218" max="9218" width="44" style="232" bestFit="1" customWidth="1"/>
    <col min="9219" max="9219" width="18.140625" style="232" customWidth="1"/>
    <col min="9220" max="9220" width="14.85546875" style="232" customWidth="1"/>
    <col min="9221" max="9222" width="14.42578125" style="232" customWidth="1"/>
    <col min="9223" max="9223" width="20" style="232" customWidth="1"/>
    <col min="9224" max="9224" width="16.140625" style="232" customWidth="1"/>
    <col min="9225" max="9473" width="9.140625" style="232"/>
    <col min="9474" max="9474" width="44" style="232" bestFit="1" customWidth="1"/>
    <col min="9475" max="9475" width="18.140625" style="232" customWidth="1"/>
    <col min="9476" max="9476" width="14.85546875" style="232" customWidth="1"/>
    <col min="9477" max="9478" width="14.42578125" style="232" customWidth="1"/>
    <col min="9479" max="9479" width="20" style="232" customWidth="1"/>
    <col min="9480" max="9480" width="16.140625" style="232" customWidth="1"/>
    <col min="9481" max="9729" width="9.140625" style="232"/>
    <col min="9730" max="9730" width="44" style="232" bestFit="1" customWidth="1"/>
    <col min="9731" max="9731" width="18.140625" style="232" customWidth="1"/>
    <col min="9732" max="9732" width="14.85546875" style="232" customWidth="1"/>
    <col min="9733" max="9734" width="14.42578125" style="232" customWidth="1"/>
    <col min="9735" max="9735" width="20" style="232" customWidth="1"/>
    <col min="9736" max="9736" width="16.140625" style="232" customWidth="1"/>
    <col min="9737" max="9985" width="9.140625" style="232"/>
    <col min="9986" max="9986" width="44" style="232" bestFit="1" customWidth="1"/>
    <col min="9987" max="9987" width="18.140625" style="232" customWidth="1"/>
    <col min="9988" max="9988" width="14.85546875" style="232" customWidth="1"/>
    <col min="9989" max="9990" width="14.42578125" style="232" customWidth="1"/>
    <col min="9991" max="9991" width="20" style="232" customWidth="1"/>
    <col min="9992" max="9992" width="16.140625" style="232" customWidth="1"/>
    <col min="9993" max="10241" width="9.140625" style="232"/>
    <col min="10242" max="10242" width="44" style="232" bestFit="1" customWidth="1"/>
    <col min="10243" max="10243" width="18.140625" style="232" customWidth="1"/>
    <col min="10244" max="10244" width="14.85546875" style="232" customWidth="1"/>
    <col min="10245" max="10246" width="14.42578125" style="232" customWidth="1"/>
    <col min="10247" max="10247" width="20" style="232" customWidth="1"/>
    <col min="10248" max="10248" width="16.140625" style="232" customWidth="1"/>
    <col min="10249" max="10497" width="9.140625" style="232"/>
    <col min="10498" max="10498" width="44" style="232" bestFit="1" customWidth="1"/>
    <col min="10499" max="10499" width="18.140625" style="232" customWidth="1"/>
    <col min="10500" max="10500" width="14.85546875" style="232" customWidth="1"/>
    <col min="10501" max="10502" width="14.42578125" style="232" customWidth="1"/>
    <col min="10503" max="10503" width="20" style="232" customWidth="1"/>
    <col min="10504" max="10504" width="16.140625" style="232" customWidth="1"/>
    <col min="10505" max="10753" width="9.140625" style="232"/>
    <col min="10754" max="10754" width="44" style="232" bestFit="1" customWidth="1"/>
    <col min="10755" max="10755" width="18.140625" style="232" customWidth="1"/>
    <col min="10756" max="10756" width="14.85546875" style="232" customWidth="1"/>
    <col min="10757" max="10758" width="14.42578125" style="232" customWidth="1"/>
    <col min="10759" max="10759" width="20" style="232" customWidth="1"/>
    <col min="10760" max="10760" width="16.140625" style="232" customWidth="1"/>
    <col min="10761" max="11009" width="9.140625" style="232"/>
    <col min="11010" max="11010" width="44" style="232" bestFit="1" customWidth="1"/>
    <col min="11011" max="11011" width="18.140625" style="232" customWidth="1"/>
    <col min="11012" max="11012" width="14.85546875" style="232" customWidth="1"/>
    <col min="11013" max="11014" width="14.42578125" style="232" customWidth="1"/>
    <col min="11015" max="11015" width="20" style="232" customWidth="1"/>
    <col min="11016" max="11016" width="16.140625" style="232" customWidth="1"/>
    <col min="11017" max="11265" width="9.140625" style="232"/>
    <col min="11266" max="11266" width="44" style="232" bestFit="1" customWidth="1"/>
    <col min="11267" max="11267" width="18.140625" style="232" customWidth="1"/>
    <col min="11268" max="11268" width="14.85546875" style="232" customWidth="1"/>
    <col min="11269" max="11270" width="14.42578125" style="232" customWidth="1"/>
    <col min="11271" max="11271" width="20" style="232" customWidth="1"/>
    <col min="11272" max="11272" width="16.140625" style="232" customWidth="1"/>
    <col min="11273" max="11521" width="9.140625" style="232"/>
    <col min="11522" max="11522" width="44" style="232" bestFit="1" customWidth="1"/>
    <col min="11523" max="11523" width="18.140625" style="232" customWidth="1"/>
    <col min="11524" max="11524" width="14.85546875" style="232" customWidth="1"/>
    <col min="11525" max="11526" width="14.42578125" style="232" customWidth="1"/>
    <col min="11527" max="11527" width="20" style="232" customWidth="1"/>
    <col min="11528" max="11528" width="16.140625" style="232" customWidth="1"/>
    <col min="11529" max="11777" width="9.140625" style="232"/>
    <col min="11778" max="11778" width="44" style="232" bestFit="1" customWidth="1"/>
    <col min="11779" max="11779" width="18.140625" style="232" customWidth="1"/>
    <col min="11780" max="11780" width="14.85546875" style="232" customWidth="1"/>
    <col min="11781" max="11782" width="14.42578125" style="232" customWidth="1"/>
    <col min="11783" max="11783" width="20" style="232" customWidth="1"/>
    <col min="11784" max="11784" width="16.140625" style="232" customWidth="1"/>
    <col min="11785" max="12033" width="9.140625" style="232"/>
    <col min="12034" max="12034" width="44" style="232" bestFit="1" customWidth="1"/>
    <col min="12035" max="12035" width="18.140625" style="232" customWidth="1"/>
    <col min="12036" max="12036" width="14.85546875" style="232" customWidth="1"/>
    <col min="12037" max="12038" width="14.42578125" style="232" customWidth="1"/>
    <col min="12039" max="12039" width="20" style="232" customWidth="1"/>
    <col min="12040" max="12040" width="16.140625" style="232" customWidth="1"/>
    <col min="12041" max="12289" width="9.140625" style="232"/>
    <col min="12290" max="12290" width="44" style="232" bestFit="1" customWidth="1"/>
    <col min="12291" max="12291" width="18.140625" style="232" customWidth="1"/>
    <col min="12292" max="12292" width="14.85546875" style="232" customWidth="1"/>
    <col min="12293" max="12294" width="14.42578125" style="232" customWidth="1"/>
    <col min="12295" max="12295" width="20" style="232" customWidth="1"/>
    <col min="12296" max="12296" width="16.140625" style="232" customWidth="1"/>
    <col min="12297" max="12545" width="9.140625" style="232"/>
    <col min="12546" max="12546" width="44" style="232" bestFit="1" customWidth="1"/>
    <col min="12547" max="12547" width="18.140625" style="232" customWidth="1"/>
    <col min="12548" max="12548" width="14.85546875" style="232" customWidth="1"/>
    <col min="12549" max="12550" width="14.42578125" style="232" customWidth="1"/>
    <col min="12551" max="12551" width="20" style="232" customWidth="1"/>
    <col min="12552" max="12552" width="16.140625" style="232" customWidth="1"/>
    <col min="12553" max="12801" width="9.140625" style="232"/>
    <col min="12802" max="12802" width="44" style="232" bestFit="1" customWidth="1"/>
    <col min="12803" max="12803" width="18.140625" style="232" customWidth="1"/>
    <col min="12804" max="12804" width="14.85546875" style="232" customWidth="1"/>
    <col min="12805" max="12806" width="14.42578125" style="232" customWidth="1"/>
    <col min="12807" max="12807" width="20" style="232" customWidth="1"/>
    <col min="12808" max="12808" width="16.140625" style="232" customWidth="1"/>
    <col min="12809" max="13057" width="9.140625" style="232"/>
    <col min="13058" max="13058" width="44" style="232" bestFit="1" customWidth="1"/>
    <col min="13059" max="13059" width="18.140625" style="232" customWidth="1"/>
    <col min="13060" max="13060" width="14.85546875" style="232" customWidth="1"/>
    <col min="13061" max="13062" width="14.42578125" style="232" customWidth="1"/>
    <col min="13063" max="13063" width="20" style="232" customWidth="1"/>
    <col min="13064" max="13064" width="16.140625" style="232" customWidth="1"/>
    <col min="13065" max="13313" width="9.140625" style="232"/>
    <col min="13314" max="13314" width="44" style="232" bestFit="1" customWidth="1"/>
    <col min="13315" max="13315" width="18.140625" style="232" customWidth="1"/>
    <col min="13316" max="13316" width="14.85546875" style="232" customWidth="1"/>
    <col min="13317" max="13318" width="14.42578125" style="232" customWidth="1"/>
    <col min="13319" max="13319" width="20" style="232" customWidth="1"/>
    <col min="13320" max="13320" width="16.140625" style="232" customWidth="1"/>
    <col min="13321" max="13569" width="9.140625" style="232"/>
    <col min="13570" max="13570" width="44" style="232" bestFit="1" customWidth="1"/>
    <col min="13571" max="13571" width="18.140625" style="232" customWidth="1"/>
    <col min="13572" max="13572" width="14.85546875" style="232" customWidth="1"/>
    <col min="13573" max="13574" width="14.42578125" style="232" customWidth="1"/>
    <col min="13575" max="13575" width="20" style="232" customWidth="1"/>
    <col min="13576" max="13576" width="16.140625" style="232" customWidth="1"/>
    <col min="13577" max="13825" width="9.140625" style="232"/>
    <col min="13826" max="13826" width="44" style="232" bestFit="1" customWidth="1"/>
    <col min="13827" max="13827" width="18.140625" style="232" customWidth="1"/>
    <col min="13828" max="13828" width="14.85546875" style="232" customWidth="1"/>
    <col min="13829" max="13830" width="14.42578125" style="232" customWidth="1"/>
    <col min="13831" max="13831" width="20" style="232" customWidth="1"/>
    <col min="13832" max="13832" width="16.140625" style="232" customWidth="1"/>
    <col min="13833" max="14081" width="9.140625" style="232"/>
    <col min="14082" max="14082" width="44" style="232" bestFit="1" customWidth="1"/>
    <col min="14083" max="14083" width="18.140625" style="232" customWidth="1"/>
    <col min="14084" max="14084" width="14.85546875" style="232" customWidth="1"/>
    <col min="14085" max="14086" width="14.42578125" style="232" customWidth="1"/>
    <col min="14087" max="14087" width="20" style="232" customWidth="1"/>
    <col min="14088" max="14088" width="16.140625" style="232" customWidth="1"/>
    <col min="14089" max="14337" width="9.140625" style="232"/>
    <col min="14338" max="14338" width="44" style="232" bestFit="1" customWidth="1"/>
    <col min="14339" max="14339" width="18.140625" style="232" customWidth="1"/>
    <col min="14340" max="14340" width="14.85546875" style="232" customWidth="1"/>
    <col min="14341" max="14342" width="14.42578125" style="232" customWidth="1"/>
    <col min="14343" max="14343" width="20" style="232" customWidth="1"/>
    <col min="14344" max="14344" width="16.140625" style="232" customWidth="1"/>
    <col min="14345" max="14593" width="9.140625" style="232"/>
    <col min="14594" max="14594" width="44" style="232" bestFit="1" customWidth="1"/>
    <col min="14595" max="14595" width="18.140625" style="232" customWidth="1"/>
    <col min="14596" max="14596" width="14.85546875" style="232" customWidth="1"/>
    <col min="14597" max="14598" width="14.42578125" style="232" customWidth="1"/>
    <col min="14599" max="14599" width="20" style="232" customWidth="1"/>
    <col min="14600" max="14600" width="16.140625" style="232" customWidth="1"/>
    <col min="14601" max="14849" width="9.140625" style="232"/>
    <col min="14850" max="14850" width="44" style="232" bestFit="1" customWidth="1"/>
    <col min="14851" max="14851" width="18.140625" style="232" customWidth="1"/>
    <col min="14852" max="14852" width="14.85546875" style="232" customWidth="1"/>
    <col min="14853" max="14854" width="14.42578125" style="232" customWidth="1"/>
    <col min="14855" max="14855" width="20" style="232" customWidth="1"/>
    <col min="14856" max="14856" width="16.140625" style="232" customWidth="1"/>
    <col min="14857" max="15105" width="9.140625" style="232"/>
    <col min="15106" max="15106" width="44" style="232" bestFit="1" customWidth="1"/>
    <col min="15107" max="15107" width="18.140625" style="232" customWidth="1"/>
    <col min="15108" max="15108" width="14.85546875" style="232" customWidth="1"/>
    <col min="15109" max="15110" width="14.42578125" style="232" customWidth="1"/>
    <col min="15111" max="15111" width="20" style="232" customWidth="1"/>
    <col min="15112" max="15112" width="16.140625" style="232" customWidth="1"/>
    <col min="15113" max="15361" width="9.140625" style="232"/>
    <col min="15362" max="15362" width="44" style="232" bestFit="1" customWidth="1"/>
    <col min="15363" max="15363" width="18.140625" style="232" customWidth="1"/>
    <col min="15364" max="15364" width="14.85546875" style="232" customWidth="1"/>
    <col min="15365" max="15366" width="14.42578125" style="232" customWidth="1"/>
    <col min="15367" max="15367" width="20" style="232" customWidth="1"/>
    <col min="15368" max="15368" width="16.140625" style="232" customWidth="1"/>
    <col min="15369" max="15617" width="9.140625" style="232"/>
    <col min="15618" max="15618" width="44" style="232" bestFit="1" customWidth="1"/>
    <col min="15619" max="15619" width="18.140625" style="232" customWidth="1"/>
    <col min="15620" max="15620" width="14.85546875" style="232" customWidth="1"/>
    <col min="15621" max="15622" width="14.42578125" style="232" customWidth="1"/>
    <col min="15623" max="15623" width="20" style="232" customWidth="1"/>
    <col min="15624" max="15624" width="16.140625" style="232" customWidth="1"/>
    <col min="15625" max="15873" width="9.140625" style="232"/>
    <col min="15874" max="15874" width="44" style="232" bestFit="1" customWidth="1"/>
    <col min="15875" max="15875" width="18.140625" style="232" customWidth="1"/>
    <col min="15876" max="15876" width="14.85546875" style="232" customWidth="1"/>
    <col min="15877" max="15878" width="14.42578125" style="232" customWidth="1"/>
    <col min="15879" max="15879" width="20" style="232" customWidth="1"/>
    <col min="15880" max="15880" width="16.140625" style="232" customWidth="1"/>
    <col min="15881" max="16129" width="9.140625" style="232"/>
    <col min="16130" max="16130" width="44" style="232" bestFit="1" customWidth="1"/>
    <col min="16131" max="16131" width="18.140625" style="232" customWidth="1"/>
    <col min="16132" max="16132" width="14.85546875" style="232" customWidth="1"/>
    <col min="16133" max="16134" width="14.42578125" style="232" customWidth="1"/>
    <col min="16135" max="16135" width="20" style="232" customWidth="1"/>
    <col min="16136" max="16136" width="16.140625" style="232" customWidth="1"/>
    <col min="16137" max="16384" width="9.140625" style="232"/>
  </cols>
  <sheetData>
    <row r="1" spans="1:11">
      <c r="A1" s="599" t="s">
        <v>679</v>
      </c>
      <c r="B1" s="599"/>
      <c r="C1" s="599"/>
      <c r="D1" s="599"/>
      <c r="E1" s="599"/>
      <c r="F1" s="599"/>
      <c r="G1" s="599"/>
      <c r="H1" s="599"/>
    </row>
    <row r="2" spans="1:11">
      <c r="A2" s="233"/>
      <c r="B2" s="233"/>
      <c r="C2" s="233"/>
      <c r="D2" s="233"/>
      <c r="E2" s="233"/>
      <c r="F2" s="233"/>
      <c r="G2" s="308"/>
      <c r="H2" s="233"/>
    </row>
    <row r="3" spans="1:11">
      <c r="A3" s="233"/>
      <c r="B3" s="233"/>
      <c r="C3" s="233"/>
      <c r="D3" s="233"/>
      <c r="E3" s="233"/>
      <c r="F3" s="233"/>
      <c r="G3" s="308"/>
      <c r="H3" s="233"/>
    </row>
    <row r="4" spans="1:11">
      <c r="A4" s="600" t="s">
        <v>347</v>
      </c>
      <c r="B4" s="600"/>
      <c r="C4" s="600"/>
      <c r="D4" s="600"/>
      <c r="E4" s="600"/>
      <c r="F4" s="600"/>
      <c r="G4" s="600"/>
      <c r="H4" s="600"/>
    </row>
    <row r="5" spans="1:11" ht="12.75" thickBot="1">
      <c r="A5" s="599" t="s">
        <v>331</v>
      </c>
      <c r="B5" s="599"/>
      <c r="C5" s="599"/>
      <c r="D5" s="599"/>
      <c r="E5" s="599"/>
      <c r="F5" s="599"/>
      <c r="G5" s="599"/>
      <c r="H5" s="599"/>
    </row>
    <row r="6" spans="1:11" ht="36" customHeight="1">
      <c r="A6" s="604" t="s">
        <v>332</v>
      </c>
      <c r="B6" s="606" t="s">
        <v>345</v>
      </c>
      <c r="C6" s="608" t="s">
        <v>333</v>
      </c>
      <c r="D6" s="608" t="s">
        <v>334</v>
      </c>
      <c r="E6" s="601" t="s">
        <v>418</v>
      </c>
      <c r="F6" s="602"/>
      <c r="G6" s="603"/>
      <c r="H6" s="610" t="s">
        <v>346</v>
      </c>
    </row>
    <row r="7" spans="1:11" ht="24">
      <c r="A7" s="605"/>
      <c r="B7" s="607"/>
      <c r="C7" s="609"/>
      <c r="D7" s="609"/>
      <c r="E7" s="234" t="s">
        <v>335</v>
      </c>
      <c r="F7" s="234" t="s">
        <v>336</v>
      </c>
      <c r="G7" s="309" t="s">
        <v>337</v>
      </c>
      <c r="H7" s="611"/>
    </row>
    <row r="8" spans="1:11">
      <c r="A8" s="235" t="s">
        <v>338</v>
      </c>
      <c r="B8" s="238">
        <v>7693777</v>
      </c>
      <c r="C8" s="307">
        <v>6766847</v>
      </c>
      <c r="D8" s="236">
        <v>9248534</v>
      </c>
      <c r="E8" s="236">
        <v>2799582</v>
      </c>
      <c r="F8" s="236">
        <v>4375910</v>
      </c>
      <c r="G8" s="509">
        <v>356662</v>
      </c>
      <c r="H8" s="238">
        <f t="shared" ref="H8:H14" si="0">SUM(E8:G8)</f>
        <v>7532154</v>
      </c>
      <c r="I8" s="239"/>
      <c r="J8" s="240"/>
    </row>
    <row r="9" spans="1:11" s="242" customFormat="1">
      <c r="A9" s="235" t="s">
        <v>419</v>
      </c>
      <c r="B9" s="238">
        <v>1480180</v>
      </c>
      <c r="C9" s="307">
        <v>1455662</v>
      </c>
      <c r="D9" s="236">
        <v>1778484</v>
      </c>
      <c r="E9" s="236">
        <v>1695523</v>
      </c>
      <c r="F9" s="236"/>
      <c r="G9" s="241"/>
      <c r="H9" s="238">
        <f t="shared" si="0"/>
        <v>1695523</v>
      </c>
      <c r="I9" s="239"/>
    </row>
    <row r="10" spans="1:11" s="242" customFormat="1">
      <c r="A10" s="235" t="s">
        <v>339</v>
      </c>
      <c r="B10" s="238">
        <v>237741</v>
      </c>
      <c r="C10" s="307">
        <v>228243</v>
      </c>
      <c r="D10" s="236">
        <v>286662</v>
      </c>
      <c r="E10" s="236">
        <v>277621</v>
      </c>
      <c r="F10" s="236"/>
      <c r="G10" s="243"/>
      <c r="H10" s="238">
        <f t="shared" si="0"/>
        <v>277621</v>
      </c>
      <c r="I10" s="239"/>
    </row>
    <row r="11" spans="1:11" s="242" customFormat="1">
      <c r="A11" s="235" t="s">
        <v>340</v>
      </c>
      <c r="B11" s="238">
        <v>303157</v>
      </c>
      <c r="C11" s="307">
        <v>286627</v>
      </c>
      <c r="D11" s="236">
        <v>353663</v>
      </c>
      <c r="E11" s="236">
        <v>349417</v>
      </c>
      <c r="F11" s="236"/>
      <c r="G11" s="237"/>
      <c r="H11" s="238">
        <f t="shared" si="0"/>
        <v>349417</v>
      </c>
      <c r="I11" s="239"/>
    </row>
    <row r="12" spans="1:11" s="242" customFormat="1">
      <c r="A12" s="235" t="s">
        <v>341</v>
      </c>
      <c r="B12" s="238">
        <v>249361</v>
      </c>
      <c r="C12" s="307">
        <v>228541</v>
      </c>
      <c r="D12" s="236">
        <v>286344</v>
      </c>
      <c r="E12" s="236">
        <v>275388</v>
      </c>
      <c r="F12" s="236"/>
      <c r="G12" s="237"/>
      <c r="H12" s="238">
        <f t="shared" si="0"/>
        <v>275388</v>
      </c>
      <c r="I12" s="239"/>
    </row>
    <row r="13" spans="1:11" s="242" customFormat="1">
      <c r="A13" s="235" t="s">
        <v>342</v>
      </c>
      <c r="B13" s="238">
        <v>250119</v>
      </c>
      <c r="C13" s="307">
        <v>236118</v>
      </c>
      <c r="D13" s="236">
        <v>279676</v>
      </c>
      <c r="E13" s="236">
        <v>279652</v>
      </c>
      <c r="F13" s="236"/>
      <c r="G13" s="237"/>
      <c r="H13" s="238">
        <f t="shared" si="0"/>
        <v>279652</v>
      </c>
      <c r="I13" s="239"/>
    </row>
    <row r="14" spans="1:11" s="242" customFormat="1">
      <c r="A14" s="235" t="s">
        <v>343</v>
      </c>
      <c r="B14" s="238">
        <v>172140</v>
      </c>
      <c r="C14" s="307">
        <v>145021</v>
      </c>
      <c r="D14" s="236">
        <v>203162</v>
      </c>
      <c r="E14" s="236">
        <v>192769</v>
      </c>
      <c r="F14" s="236"/>
      <c r="G14" s="237"/>
      <c r="H14" s="238">
        <f t="shared" si="0"/>
        <v>192769</v>
      </c>
      <c r="I14" s="239"/>
    </row>
    <row r="15" spans="1:11">
      <c r="A15" s="244" t="s">
        <v>344</v>
      </c>
      <c r="B15" s="246">
        <f>SUM(B8:B14)</f>
        <v>10386475</v>
      </c>
      <c r="C15" s="245">
        <f t="shared" ref="C15:H15" si="1">SUM(C8:C14)</f>
        <v>9347059</v>
      </c>
      <c r="D15" s="246">
        <f t="shared" si="1"/>
        <v>12436525</v>
      </c>
      <c r="E15" s="246">
        <f t="shared" si="1"/>
        <v>5869952</v>
      </c>
      <c r="F15" s="246">
        <f t="shared" si="1"/>
        <v>4375910</v>
      </c>
      <c r="G15" s="246">
        <f t="shared" si="1"/>
        <v>356662</v>
      </c>
      <c r="H15" s="246">
        <f t="shared" si="1"/>
        <v>10602524</v>
      </c>
      <c r="I15" s="239"/>
    </row>
    <row r="16" spans="1:11">
      <c r="A16" s="247"/>
      <c r="B16" s="247"/>
      <c r="C16" s="247"/>
      <c r="D16" s="247"/>
      <c r="E16" s="248"/>
      <c r="F16" s="248"/>
      <c r="G16" s="310"/>
      <c r="H16" s="249"/>
      <c r="I16" s="250"/>
      <c r="J16" s="250"/>
      <c r="K16" s="250"/>
    </row>
    <row r="17" spans="1:8">
      <c r="A17" s="1" t="s">
        <v>672</v>
      </c>
      <c r="H17" s="312"/>
    </row>
    <row r="18" spans="1:8">
      <c r="A18" s="1" t="s">
        <v>675</v>
      </c>
    </row>
  </sheetData>
  <mergeCells count="9">
    <mergeCell ref="A1:H1"/>
    <mergeCell ref="A4:H4"/>
    <mergeCell ref="A5:H5"/>
    <mergeCell ref="E6:G6"/>
    <mergeCell ref="A6:A7"/>
    <mergeCell ref="B6:B7"/>
    <mergeCell ref="C6:C7"/>
    <mergeCell ref="D6:D7"/>
    <mergeCell ref="H6:H7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15"/>
  <sheetViews>
    <sheetView tabSelected="1" topLeftCell="E1" workbookViewId="0">
      <selection activeCell="A130" sqref="A130:XFD130"/>
    </sheetView>
  </sheetViews>
  <sheetFormatPr defaultRowHeight="15"/>
  <cols>
    <col min="1" max="1" width="13.5703125" customWidth="1"/>
    <col min="2" max="2" width="34" style="384" customWidth="1"/>
    <col min="3" max="3" width="10.42578125" customWidth="1"/>
    <col min="4" max="4" width="11.28515625" customWidth="1"/>
    <col min="5" max="5" width="9.7109375" customWidth="1"/>
    <col min="6" max="6" width="10.140625" customWidth="1"/>
    <col min="7" max="7" width="10.7109375" customWidth="1"/>
    <col min="8" max="8" width="10.140625" customWidth="1"/>
    <col min="9" max="9" width="9.7109375" customWidth="1"/>
    <col min="10" max="10" width="11.140625" customWidth="1"/>
    <col min="11" max="11" width="9.7109375" customWidth="1"/>
    <col min="12" max="12" width="8.42578125" customWidth="1"/>
    <col min="13" max="13" width="7.42578125" customWidth="1"/>
    <col min="14" max="14" width="7.140625" customWidth="1"/>
    <col min="15" max="15" width="6.85546875" customWidth="1"/>
    <col min="16" max="16" width="9.85546875" customWidth="1"/>
    <col min="17" max="17" width="9" customWidth="1"/>
    <col min="18" max="18" width="9.5703125" customWidth="1"/>
    <col min="19" max="19" width="8.5703125" customWidth="1"/>
    <col min="20" max="20" width="9.85546875" customWidth="1"/>
    <col min="21" max="21" width="6.7109375" customWidth="1"/>
    <col min="22" max="22" width="7.85546875" customWidth="1"/>
    <col min="23" max="23" width="9" customWidth="1"/>
  </cols>
  <sheetData>
    <row r="2" spans="1:23" ht="20.25" customHeight="1">
      <c r="A2" s="385" t="s">
        <v>552</v>
      </c>
      <c r="B2" s="386" t="s">
        <v>553</v>
      </c>
      <c r="V2" s="585" t="s">
        <v>680</v>
      </c>
      <c r="W2" s="585"/>
    </row>
    <row r="3" spans="1:23" ht="19.5" customHeight="1">
      <c r="A3" s="385" t="s">
        <v>554</v>
      </c>
      <c r="B3" s="387">
        <v>5212</v>
      </c>
      <c r="E3" s="388" t="s">
        <v>555</v>
      </c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27" customHeight="1">
      <c r="B4" s="389"/>
      <c r="E4" s="616" t="s">
        <v>556</v>
      </c>
      <c r="F4" s="617"/>
      <c r="G4" s="390" t="s">
        <v>557</v>
      </c>
      <c r="H4" s="391" t="s">
        <v>558</v>
      </c>
      <c r="I4" s="390" t="s">
        <v>559</v>
      </c>
      <c r="J4" s="392">
        <v>43100</v>
      </c>
    </row>
    <row r="5" spans="1:23" ht="15.75">
      <c r="B5" s="389"/>
      <c r="G5" s="182"/>
      <c r="H5" s="182"/>
      <c r="L5" s="393"/>
      <c r="M5" s="393"/>
    </row>
    <row r="6" spans="1:23" ht="15.75">
      <c r="N6" s="184"/>
      <c r="O6" s="184"/>
      <c r="W6" s="394" t="s">
        <v>560</v>
      </c>
    </row>
    <row r="7" spans="1:23" ht="15.75" customHeight="1">
      <c r="A7" s="613" t="s">
        <v>561</v>
      </c>
      <c r="B7" s="618" t="s">
        <v>562</v>
      </c>
      <c r="C7" s="613" t="s">
        <v>563</v>
      </c>
      <c r="D7" s="613" t="s">
        <v>564</v>
      </c>
      <c r="E7" s="613" t="s">
        <v>565</v>
      </c>
      <c r="F7" s="613" t="s">
        <v>566</v>
      </c>
      <c r="G7" s="613" t="s">
        <v>567</v>
      </c>
      <c r="H7" s="613" t="s">
        <v>568</v>
      </c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</row>
    <row r="8" spans="1:23" ht="15.75" customHeight="1">
      <c r="A8" s="613"/>
      <c r="B8" s="618"/>
      <c r="C8" s="613"/>
      <c r="D8" s="613"/>
      <c r="E8" s="613"/>
      <c r="F8" s="613"/>
      <c r="G8" s="613"/>
      <c r="H8" s="615"/>
      <c r="I8" s="615"/>
      <c r="J8" s="615"/>
      <c r="K8" s="615"/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</row>
    <row r="9" spans="1:23" ht="56.25" customHeight="1">
      <c r="A9" s="614"/>
      <c r="B9" s="619"/>
      <c r="C9" s="614"/>
      <c r="D9" s="614"/>
      <c r="E9" s="614"/>
      <c r="F9" s="614"/>
      <c r="G9" s="614"/>
      <c r="H9" s="613" t="s">
        <v>569</v>
      </c>
      <c r="I9" s="613"/>
      <c r="J9" s="613"/>
      <c r="K9" s="613"/>
      <c r="L9" s="613"/>
      <c r="M9" s="613" t="s">
        <v>570</v>
      </c>
      <c r="N9" s="613"/>
      <c r="O9" s="613"/>
      <c r="P9" s="613" t="s">
        <v>571</v>
      </c>
      <c r="Q9" s="613"/>
      <c r="R9" s="613" t="s">
        <v>572</v>
      </c>
      <c r="S9" s="613"/>
      <c r="T9" s="613"/>
      <c r="U9" s="613" t="s">
        <v>573</v>
      </c>
      <c r="V9" s="613"/>
      <c r="W9" s="613"/>
    </row>
    <row r="10" spans="1:23" s="383" customFormat="1" ht="137.25" customHeight="1">
      <c r="A10" s="614"/>
      <c r="B10" s="619"/>
      <c r="C10" s="614"/>
      <c r="D10" s="614"/>
      <c r="E10" s="614"/>
      <c r="F10" s="614"/>
      <c r="G10" s="614"/>
      <c r="H10" s="396" t="s">
        <v>574</v>
      </c>
      <c r="I10" s="397" t="s">
        <v>575</v>
      </c>
      <c r="J10" s="396" t="s">
        <v>576</v>
      </c>
      <c r="K10" s="397" t="s">
        <v>577</v>
      </c>
      <c r="L10" s="396" t="s">
        <v>578</v>
      </c>
      <c r="M10" s="397" t="s">
        <v>579</v>
      </c>
      <c r="N10" s="397" t="s">
        <v>575</v>
      </c>
      <c r="O10" s="397" t="s">
        <v>577</v>
      </c>
      <c r="P10" s="397" t="s">
        <v>575</v>
      </c>
      <c r="Q10" s="397" t="s">
        <v>577</v>
      </c>
      <c r="R10" s="397" t="s">
        <v>580</v>
      </c>
      <c r="S10" s="397" t="s">
        <v>575</v>
      </c>
      <c r="T10" s="397" t="s">
        <v>577</v>
      </c>
      <c r="U10" s="397" t="s">
        <v>581</v>
      </c>
      <c r="V10" s="397" t="s">
        <v>575</v>
      </c>
      <c r="W10" s="398" t="s">
        <v>577</v>
      </c>
    </row>
    <row r="11" spans="1:23" s="383" customFormat="1" ht="30.75" customHeight="1">
      <c r="A11" s="399">
        <v>1</v>
      </c>
      <c r="B11" s="399">
        <v>2</v>
      </c>
      <c r="C11" s="399">
        <v>3</v>
      </c>
      <c r="D11" s="399">
        <v>4</v>
      </c>
      <c r="E11" s="399">
        <v>5</v>
      </c>
      <c r="F11" s="399">
        <v>6</v>
      </c>
      <c r="G11" s="399">
        <v>7</v>
      </c>
      <c r="H11" s="400">
        <v>8</v>
      </c>
      <c r="I11" s="399">
        <v>9</v>
      </c>
      <c r="J11" s="399" t="s">
        <v>582</v>
      </c>
      <c r="K11" s="399">
        <v>10</v>
      </c>
      <c r="L11" s="399" t="s">
        <v>583</v>
      </c>
      <c r="M11" s="399">
        <v>11</v>
      </c>
      <c r="N11" s="399">
        <v>12</v>
      </c>
      <c r="O11" s="399">
        <v>13</v>
      </c>
      <c r="P11" s="399">
        <v>14</v>
      </c>
      <c r="Q11" s="399">
        <v>15</v>
      </c>
      <c r="R11" s="399">
        <v>16</v>
      </c>
      <c r="S11" s="399">
        <v>17</v>
      </c>
      <c r="T11" s="399">
        <v>18</v>
      </c>
      <c r="U11" s="399">
        <v>19</v>
      </c>
      <c r="V11" s="399">
        <v>20</v>
      </c>
      <c r="W11" s="401">
        <v>21</v>
      </c>
    </row>
    <row r="12" spans="1:23" s="383" customFormat="1" ht="15.75">
      <c r="A12" s="397"/>
      <c r="B12" s="402" t="s">
        <v>584</v>
      </c>
      <c r="C12" s="403"/>
      <c r="D12" s="404">
        <f>D13+D46+D108+D130+D147</f>
        <v>2622373</v>
      </c>
      <c r="E12" s="404">
        <f>E13+E46+E108+E130+E147</f>
        <v>4177</v>
      </c>
      <c r="F12" s="404">
        <f>F13+F46+F108+F130+F147</f>
        <v>2618196</v>
      </c>
      <c r="G12" s="404">
        <f>G13+G46+G108+G130+G147</f>
        <v>1074732</v>
      </c>
      <c r="H12" s="405"/>
      <c r="I12" s="404">
        <f>I13+I46+I108+I130+I147</f>
        <v>1408780</v>
      </c>
      <c r="J12" s="404">
        <f>J13+J46+J108+J130+J147</f>
        <v>628780</v>
      </c>
      <c r="K12" s="404">
        <f>K13+K46+K108+K130+K147</f>
        <v>361421</v>
      </c>
      <c r="L12" s="404">
        <f>L13+L46+L108+L130+L147</f>
        <v>327537</v>
      </c>
      <c r="M12" s="406"/>
      <c r="N12" s="404">
        <f>N13+N46+N108+N130+N147</f>
        <v>0</v>
      </c>
      <c r="O12" s="404">
        <f>O13+O46+O108+O130+O147</f>
        <v>0</v>
      </c>
      <c r="P12" s="404">
        <f>P13+P46+P108+P130+P147</f>
        <v>237006</v>
      </c>
      <c r="Q12" s="404">
        <f>Q13+Q46+Q108+Q130+Q147</f>
        <v>84901</v>
      </c>
      <c r="R12" s="404"/>
      <c r="S12" s="404">
        <f>S13+S46+S108+S130+S147</f>
        <v>617402</v>
      </c>
      <c r="T12" s="404">
        <f>T13+T46+T108+T130+T147</f>
        <v>617402</v>
      </c>
      <c r="U12" s="404"/>
      <c r="V12" s="404">
        <f>V13+V46+V108+V130+V147+V93</f>
        <v>349153</v>
      </c>
      <c r="W12" s="404">
        <f>W13+W46+W108+W130+W147+W93</f>
        <v>5153</v>
      </c>
    </row>
    <row r="13" spans="1:23" s="412" customFormat="1" ht="30">
      <c r="A13" s="407">
        <v>5100</v>
      </c>
      <c r="B13" s="408" t="s">
        <v>585</v>
      </c>
      <c r="C13" s="409"/>
      <c r="D13" s="410">
        <f>D14+D21+D25+D33+D35+D37+D40+D42</f>
        <v>947443</v>
      </c>
      <c r="E13" s="410">
        <f>E14+E21+E25+E33+E35+E37+E40+E42</f>
        <v>4177</v>
      </c>
      <c r="F13" s="410">
        <f t="shared" ref="F13" si="0">I13+N13+P13+S13+V13</f>
        <v>943266</v>
      </c>
      <c r="G13" s="410">
        <f>K13+O13+Q13+T13+W13</f>
        <v>386843</v>
      </c>
      <c r="H13" s="410"/>
      <c r="I13" s="410">
        <f>I14+I21+I25+I33+I35+I37+I40+I42</f>
        <v>867817</v>
      </c>
      <c r="J13" s="410">
        <f>J14+J21+J25+J33+J35+J37+J40+J42</f>
        <v>358817</v>
      </c>
      <c r="K13" s="410">
        <f>K14+K21+K25+K33+K35+K37+K40+K42</f>
        <v>351458</v>
      </c>
      <c r="L13" s="410">
        <f>L14+L21+L25+L33+L35+L37+L40+L42</f>
        <v>317574</v>
      </c>
      <c r="M13" s="411"/>
      <c r="N13" s="410">
        <f>N14+N21+N25+N33+N35+N37+N40+N42</f>
        <v>0</v>
      </c>
      <c r="O13" s="410">
        <f>O14+O21+O25+O33+O35+O37+O40+O42</f>
        <v>0</v>
      </c>
      <c r="P13" s="410">
        <f>P14+P21+P25+P33+P35+P37+P40+P42</f>
        <v>75449</v>
      </c>
      <c r="Q13" s="410">
        <f>Q14+Q21+Q25+Q33+Q35+Q37+Q40+Q42</f>
        <v>35385</v>
      </c>
      <c r="R13" s="410"/>
      <c r="S13" s="410">
        <f>S14+S21+S25+S33+S35+S37+S40+S42</f>
        <v>0</v>
      </c>
      <c r="T13" s="410">
        <f>T14+T21+T25+T33+T35+T37+T40+T42</f>
        <v>0</v>
      </c>
      <c r="U13" s="411"/>
      <c r="V13" s="410">
        <f>V14+V21+V25+V33+V35+V37+V40+V42</f>
        <v>0</v>
      </c>
      <c r="W13" s="410">
        <f>W14+W21+W25+W33+W35+W37+W40+W42</f>
        <v>0</v>
      </c>
    </row>
    <row r="14" spans="1:23" ht="15" customHeight="1">
      <c r="A14" s="413" t="s">
        <v>586</v>
      </c>
      <c r="B14" s="413" t="s">
        <v>587</v>
      </c>
      <c r="C14" s="170"/>
      <c r="D14" s="414">
        <f t="shared" ref="D14:G14" si="1">SUM(D15:D15)</f>
        <v>77729</v>
      </c>
      <c r="E14" s="415"/>
      <c r="F14" s="414">
        <f t="shared" si="1"/>
        <v>77729</v>
      </c>
      <c r="G14" s="414">
        <f t="shared" si="1"/>
        <v>32804</v>
      </c>
      <c r="H14" s="170"/>
      <c r="I14" s="414">
        <f t="shared" ref="I14:L14" si="2">SUM(I15:I15)</f>
        <v>71237</v>
      </c>
      <c r="J14" s="414">
        <f t="shared" si="2"/>
        <v>41237</v>
      </c>
      <c r="K14" s="414">
        <f t="shared" si="2"/>
        <v>26312</v>
      </c>
      <c r="L14" s="414">
        <f t="shared" si="2"/>
        <v>14995</v>
      </c>
      <c r="M14" s="397"/>
      <c r="N14" s="415"/>
      <c r="O14" s="415"/>
      <c r="P14" s="414">
        <f t="shared" ref="P14:Q14" si="3">SUM(P15:P15)</f>
        <v>6492</v>
      </c>
      <c r="Q14" s="414">
        <f t="shared" si="3"/>
        <v>6492</v>
      </c>
      <c r="R14" s="415"/>
      <c r="S14" s="415"/>
      <c r="T14" s="397"/>
      <c r="U14" s="172"/>
      <c r="V14" s="172"/>
      <c r="W14" s="167"/>
    </row>
    <row r="15" spans="1:23" ht="15" customHeight="1">
      <c r="A15" s="413"/>
      <c r="B15" s="413" t="s">
        <v>588</v>
      </c>
      <c r="C15" s="170"/>
      <c r="D15" s="414">
        <f>SUM(D16+D23+D24)</f>
        <v>77729</v>
      </c>
      <c r="E15" s="415"/>
      <c r="F15" s="414">
        <f>SUM(F16+F23+F24)</f>
        <v>77729</v>
      </c>
      <c r="G15" s="414">
        <f>SUM(G16+G23+G24)</f>
        <v>32804</v>
      </c>
      <c r="H15" s="170"/>
      <c r="I15" s="414">
        <f>SUM(I16+I23+I24)</f>
        <v>71237</v>
      </c>
      <c r="J15" s="414">
        <f t="shared" ref="J15:L15" si="4">SUM(J16+J23+J24)</f>
        <v>41237</v>
      </c>
      <c r="K15" s="414">
        <f t="shared" si="4"/>
        <v>26312</v>
      </c>
      <c r="L15" s="414">
        <f t="shared" si="4"/>
        <v>14995</v>
      </c>
      <c r="M15" s="397"/>
      <c r="N15" s="415"/>
      <c r="O15" s="415"/>
      <c r="P15" s="414">
        <f t="shared" ref="P15:Q15" si="5">SUM(P16+P24)</f>
        <v>6492</v>
      </c>
      <c r="Q15" s="414">
        <f t="shared" si="5"/>
        <v>6492</v>
      </c>
      <c r="R15" s="415"/>
      <c r="S15" s="415"/>
      <c r="T15" s="397"/>
      <c r="U15" s="172"/>
      <c r="V15" s="172"/>
      <c r="W15" s="167"/>
    </row>
    <row r="16" spans="1:23" ht="91.5" customHeight="1">
      <c r="A16" s="413"/>
      <c r="B16" s="395" t="s">
        <v>589</v>
      </c>
      <c r="C16" s="416">
        <v>2017</v>
      </c>
      <c r="D16" s="417">
        <v>41237</v>
      </c>
      <c r="E16" s="417"/>
      <c r="F16" s="417">
        <v>41237</v>
      </c>
      <c r="G16" s="417">
        <v>14995</v>
      </c>
      <c r="H16" s="418" t="s">
        <v>590</v>
      </c>
      <c r="I16" s="417">
        <v>41237</v>
      </c>
      <c r="J16" s="417">
        <v>41237</v>
      </c>
      <c r="K16" s="419">
        <v>14995</v>
      </c>
      <c r="L16" s="417">
        <v>14995</v>
      </c>
      <c r="M16" s="420"/>
      <c r="N16" s="417"/>
      <c r="O16" s="417"/>
      <c r="P16" s="417"/>
      <c r="Q16" s="415"/>
      <c r="R16" s="415"/>
      <c r="S16" s="415"/>
      <c r="T16" s="397"/>
      <c r="U16" s="172"/>
      <c r="V16" s="172"/>
      <c r="W16" s="167"/>
    </row>
    <row r="17" spans="1:23" ht="15" hidden="1" customHeight="1">
      <c r="A17" s="421"/>
      <c r="B17" s="422" t="s">
        <v>591</v>
      </c>
      <c r="C17" s="177"/>
      <c r="D17" s="423"/>
      <c r="E17" s="423"/>
      <c r="F17" s="423"/>
      <c r="G17" s="423"/>
      <c r="H17" s="177"/>
      <c r="I17" s="423"/>
      <c r="J17" s="423"/>
      <c r="K17" s="423"/>
      <c r="L17" s="423"/>
      <c r="M17" s="424"/>
      <c r="N17" s="423"/>
      <c r="O17" s="423"/>
      <c r="P17" s="423"/>
      <c r="Q17" s="423"/>
      <c r="R17" s="423"/>
      <c r="S17" s="423"/>
      <c r="T17" s="423"/>
      <c r="U17" s="424"/>
      <c r="V17" s="178"/>
      <c r="W17" s="178"/>
    </row>
    <row r="18" spans="1:23" ht="15" hidden="1" customHeight="1">
      <c r="A18" s="413"/>
      <c r="B18" s="413" t="s">
        <v>592</v>
      </c>
      <c r="C18" s="170"/>
      <c r="D18" s="415"/>
      <c r="E18" s="415"/>
      <c r="F18" s="415"/>
      <c r="G18" s="415"/>
      <c r="H18" s="170"/>
      <c r="I18" s="415"/>
      <c r="J18" s="415"/>
      <c r="K18" s="415"/>
      <c r="L18" s="415"/>
      <c r="M18" s="397"/>
      <c r="N18" s="415"/>
      <c r="O18" s="415"/>
      <c r="P18" s="415"/>
      <c r="Q18" s="415"/>
      <c r="R18" s="415"/>
      <c r="S18" s="415"/>
      <c r="T18" s="415"/>
      <c r="U18" s="397"/>
      <c r="V18" s="172"/>
      <c r="W18" s="172"/>
    </row>
    <row r="19" spans="1:23" ht="15" hidden="1" customHeight="1">
      <c r="A19" s="421"/>
      <c r="B19" s="179" t="s">
        <v>593</v>
      </c>
      <c r="C19" s="177"/>
      <c r="D19" s="423"/>
      <c r="E19" s="423"/>
      <c r="F19" s="423"/>
      <c r="G19" s="423"/>
      <c r="H19" s="177"/>
      <c r="I19" s="423"/>
      <c r="J19" s="423"/>
      <c r="K19" s="423"/>
      <c r="L19" s="423"/>
      <c r="M19" s="424"/>
      <c r="N19" s="423"/>
      <c r="O19" s="423"/>
      <c r="P19" s="423"/>
      <c r="Q19" s="423"/>
      <c r="R19" s="423"/>
      <c r="S19" s="423"/>
      <c r="T19" s="423"/>
      <c r="U19" s="424"/>
      <c r="V19" s="178"/>
      <c r="W19" s="178"/>
    </row>
    <row r="20" spans="1:23" ht="15" hidden="1" customHeight="1">
      <c r="A20" s="416"/>
      <c r="B20" s="413" t="s">
        <v>592</v>
      </c>
      <c r="C20" s="170"/>
      <c r="D20" s="415"/>
      <c r="E20" s="415"/>
      <c r="F20" s="415"/>
      <c r="G20" s="415"/>
      <c r="H20" s="170"/>
      <c r="I20" s="415"/>
      <c r="J20" s="415"/>
      <c r="K20" s="415"/>
      <c r="L20" s="415"/>
      <c r="M20" s="167"/>
      <c r="N20" s="415"/>
      <c r="O20" s="415"/>
      <c r="P20" s="415"/>
      <c r="Q20" s="415"/>
      <c r="R20" s="415"/>
      <c r="S20" s="415"/>
      <c r="T20" s="415"/>
      <c r="U20" s="167"/>
      <c r="V20" s="172"/>
      <c r="W20" s="172"/>
    </row>
    <row r="21" spans="1:23" ht="15" hidden="1" customHeight="1">
      <c r="A21" s="413" t="s">
        <v>594</v>
      </c>
      <c r="B21" s="413" t="s">
        <v>595</v>
      </c>
      <c r="C21" s="170"/>
      <c r="D21" s="415"/>
      <c r="E21" s="415"/>
      <c r="F21" s="415"/>
      <c r="G21" s="415"/>
      <c r="H21" s="170"/>
      <c r="I21" s="415"/>
      <c r="J21" s="415"/>
      <c r="K21" s="415"/>
      <c r="L21" s="415"/>
      <c r="M21" s="167"/>
      <c r="N21" s="415"/>
      <c r="O21" s="415"/>
      <c r="P21" s="415"/>
      <c r="Q21" s="415"/>
      <c r="R21" s="415"/>
      <c r="S21" s="415"/>
      <c r="T21" s="415"/>
      <c r="U21" s="167"/>
      <c r="V21" s="172"/>
      <c r="W21" s="172"/>
    </row>
    <row r="22" spans="1:23" ht="15" hidden="1" customHeight="1">
      <c r="A22" s="416"/>
      <c r="B22" s="413" t="s">
        <v>596</v>
      </c>
      <c r="C22" s="170"/>
      <c r="D22" s="415"/>
      <c r="E22" s="415"/>
      <c r="F22" s="417"/>
      <c r="G22" s="417"/>
      <c r="H22" s="170"/>
      <c r="I22" s="415"/>
      <c r="J22" s="415"/>
      <c r="K22" s="415"/>
      <c r="L22" s="415"/>
      <c r="M22" s="167"/>
      <c r="N22" s="415"/>
      <c r="O22" s="415"/>
      <c r="P22" s="415"/>
      <c r="Q22" s="415"/>
      <c r="R22" s="415"/>
      <c r="S22" s="415"/>
      <c r="T22" s="415"/>
      <c r="U22" s="167"/>
      <c r="V22" s="172"/>
      <c r="W22" s="172"/>
    </row>
    <row r="23" spans="1:23" ht="45.75" customHeight="1">
      <c r="A23" s="416"/>
      <c r="B23" s="413" t="s">
        <v>597</v>
      </c>
      <c r="C23" s="416">
        <v>2017</v>
      </c>
      <c r="D23" s="417">
        <v>30000</v>
      </c>
      <c r="E23" s="415"/>
      <c r="F23" s="417">
        <v>30000</v>
      </c>
      <c r="G23" s="417">
        <v>11317</v>
      </c>
      <c r="H23" s="416" t="s">
        <v>54</v>
      </c>
      <c r="I23" s="417">
        <v>30000</v>
      </c>
      <c r="J23" s="417"/>
      <c r="K23" s="417">
        <v>11317</v>
      </c>
      <c r="L23" s="415"/>
      <c r="M23" s="167"/>
      <c r="N23" s="415"/>
      <c r="O23" s="415"/>
      <c r="P23" s="415"/>
      <c r="Q23" s="415"/>
      <c r="R23" s="415"/>
      <c r="S23" s="415"/>
      <c r="T23" s="415"/>
      <c r="U23" s="167"/>
      <c r="V23" s="172"/>
      <c r="W23" s="172"/>
    </row>
    <row r="24" spans="1:23" ht="30.75" customHeight="1">
      <c r="A24" s="416"/>
      <c r="B24" s="395" t="s">
        <v>598</v>
      </c>
      <c r="C24" s="416">
        <v>2017</v>
      </c>
      <c r="D24" s="417">
        <v>6492</v>
      </c>
      <c r="E24" s="415"/>
      <c r="F24" s="417">
        <v>6492</v>
      </c>
      <c r="G24" s="417">
        <v>6492</v>
      </c>
      <c r="H24" s="170"/>
      <c r="I24" s="417"/>
      <c r="J24" s="417"/>
      <c r="K24" s="417"/>
      <c r="L24" s="415"/>
      <c r="M24" s="167"/>
      <c r="N24" s="415"/>
      <c r="O24" s="415"/>
      <c r="P24" s="415">
        <v>6492</v>
      </c>
      <c r="Q24" s="415">
        <v>6492</v>
      </c>
      <c r="R24" s="415"/>
      <c r="S24" s="415"/>
      <c r="T24" s="415"/>
      <c r="U24" s="167"/>
      <c r="V24" s="172"/>
      <c r="W24" s="172"/>
    </row>
    <row r="25" spans="1:23" ht="15" customHeight="1">
      <c r="A25" s="413" t="s">
        <v>599</v>
      </c>
      <c r="B25" s="413" t="s">
        <v>600</v>
      </c>
      <c r="C25" s="425"/>
      <c r="D25" s="414">
        <f>SUM(D26:D32)</f>
        <v>563754</v>
      </c>
      <c r="E25" s="414">
        <f>SUM(E26:E32)</f>
        <v>4177</v>
      </c>
      <c r="F25" s="414">
        <f>SUM(F26:F32)</f>
        <v>559577</v>
      </c>
      <c r="G25" s="414">
        <f>SUM(G26:G32)</f>
        <v>84039</v>
      </c>
      <c r="H25" s="170"/>
      <c r="I25" s="414">
        <f>SUM(I26:I32)</f>
        <v>511580</v>
      </c>
      <c r="J25" s="414">
        <f>SUM(J26:J32)</f>
        <v>32580</v>
      </c>
      <c r="K25" s="414">
        <f>SUM(K26:K32)</f>
        <v>55146</v>
      </c>
      <c r="L25" s="414">
        <f>SUM(L26:L32)</f>
        <v>32579</v>
      </c>
      <c r="M25" s="167"/>
      <c r="N25" s="415"/>
      <c r="O25" s="415"/>
      <c r="P25" s="414">
        <f>SUM(P26:P32)</f>
        <v>47997</v>
      </c>
      <c r="Q25" s="414">
        <f>SUM(Q26:Q32)</f>
        <v>28893</v>
      </c>
      <c r="R25" s="415"/>
      <c r="S25" s="414">
        <f>SUM(S26:S32)</f>
        <v>0</v>
      </c>
      <c r="T25" s="414">
        <f>SUM(T26:T32)</f>
        <v>0</v>
      </c>
      <c r="U25" s="172"/>
      <c r="V25" s="172"/>
      <c r="W25" s="167"/>
    </row>
    <row r="26" spans="1:23" ht="35.25" customHeight="1">
      <c r="A26" s="416"/>
      <c r="B26" s="426" t="s">
        <v>601</v>
      </c>
      <c r="C26" s="427" t="s">
        <v>602</v>
      </c>
      <c r="D26" s="419">
        <v>36757</v>
      </c>
      <c r="E26" s="419">
        <v>4177</v>
      </c>
      <c r="F26" s="419">
        <v>32580</v>
      </c>
      <c r="G26" s="419">
        <f t="shared" ref="G26" si="6">+K26+O26+Q26+S26+V26</f>
        <v>32579</v>
      </c>
      <c r="H26" s="418" t="s">
        <v>590</v>
      </c>
      <c r="I26" s="417">
        <v>32580</v>
      </c>
      <c r="J26" s="417">
        <v>32580</v>
      </c>
      <c r="K26" s="417">
        <v>32579</v>
      </c>
      <c r="L26" s="417">
        <v>32579</v>
      </c>
      <c r="M26" s="167"/>
      <c r="N26" s="415"/>
      <c r="O26" s="415"/>
      <c r="P26" s="415"/>
      <c r="Q26" s="415"/>
      <c r="R26" s="415"/>
      <c r="S26" s="415"/>
      <c r="T26" s="167"/>
      <c r="U26" s="172"/>
      <c r="V26" s="172"/>
      <c r="W26" s="167"/>
    </row>
    <row r="27" spans="1:23" ht="105">
      <c r="A27" s="416"/>
      <c r="B27" s="428" t="s">
        <v>603</v>
      </c>
      <c r="C27" s="425">
        <v>2017</v>
      </c>
      <c r="D27" s="417">
        <v>23880</v>
      </c>
      <c r="E27" s="415"/>
      <c r="F27" s="417">
        <v>23880</v>
      </c>
      <c r="G27" s="417">
        <v>4776</v>
      </c>
      <c r="H27" s="416"/>
      <c r="I27" s="417"/>
      <c r="J27" s="417"/>
      <c r="K27" s="417"/>
      <c r="L27" s="417"/>
      <c r="M27" s="167"/>
      <c r="N27" s="415"/>
      <c r="O27" s="415"/>
      <c r="P27" s="417">
        <v>23880</v>
      </c>
      <c r="Q27" s="417">
        <v>4776</v>
      </c>
      <c r="R27" s="415"/>
      <c r="S27" s="415"/>
      <c r="T27" s="415"/>
      <c r="U27" s="167"/>
      <c r="V27" s="172"/>
      <c r="W27" s="172"/>
    </row>
    <row r="28" spans="1:23" ht="45">
      <c r="A28" s="416"/>
      <c r="B28" s="428" t="s">
        <v>604</v>
      </c>
      <c r="C28" s="425">
        <v>2017</v>
      </c>
      <c r="D28" s="417">
        <v>120000</v>
      </c>
      <c r="E28" s="415"/>
      <c r="F28" s="417">
        <v>120000</v>
      </c>
      <c r="G28" s="417"/>
      <c r="H28" s="167" t="s">
        <v>54</v>
      </c>
      <c r="I28" s="417">
        <v>120000</v>
      </c>
      <c r="J28" s="417"/>
      <c r="K28" s="417">
        <v>0</v>
      </c>
      <c r="L28" s="417"/>
      <c r="M28" s="167"/>
      <c r="N28" s="415"/>
      <c r="O28" s="415"/>
      <c r="P28" s="417"/>
      <c r="Q28" s="415"/>
      <c r="R28" s="429"/>
      <c r="S28" s="417"/>
      <c r="T28" s="417"/>
      <c r="U28" s="167"/>
      <c r="V28" s="172"/>
      <c r="W28" s="172"/>
    </row>
    <row r="29" spans="1:23" ht="45" customHeight="1">
      <c r="A29" s="416"/>
      <c r="B29" s="428" t="s">
        <v>605</v>
      </c>
      <c r="C29" s="425">
        <v>2017</v>
      </c>
      <c r="D29" s="417">
        <v>60000</v>
      </c>
      <c r="E29" s="415"/>
      <c r="F29" s="417">
        <v>60000</v>
      </c>
      <c r="G29" s="417">
        <v>22567</v>
      </c>
      <c r="H29" s="167" t="s">
        <v>54</v>
      </c>
      <c r="I29" s="417">
        <v>60000</v>
      </c>
      <c r="J29" s="417"/>
      <c r="K29" s="417">
        <v>22567</v>
      </c>
      <c r="L29" s="417"/>
      <c r="M29" s="167"/>
      <c r="N29" s="415"/>
      <c r="O29" s="415"/>
      <c r="P29" s="417"/>
      <c r="Q29" s="415"/>
      <c r="R29" s="429"/>
      <c r="S29" s="417"/>
      <c r="T29" s="417"/>
      <c r="U29" s="167"/>
      <c r="V29" s="172"/>
      <c r="W29" s="172"/>
    </row>
    <row r="30" spans="1:23" ht="45" customHeight="1">
      <c r="A30" s="416"/>
      <c r="B30" s="428" t="s">
        <v>606</v>
      </c>
      <c r="C30" s="425">
        <v>2017</v>
      </c>
      <c r="D30" s="417">
        <v>150000</v>
      </c>
      <c r="E30" s="417"/>
      <c r="F30" s="417">
        <v>150000</v>
      </c>
      <c r="G30" s="417"/>
      <c r="H30" s="167" t="s">
        <v>54</v>
      </c>
      <c r="I30" s="417">
        <v>150000</v>
      </c>
      <c r="J30" s="417"/>
      <c r="K30" s="417"/>
      <c r="L30" s="417"/>
      <c r="M30" s="167"/>
      <c r="N30" s="415"/>
      <c r="O30" s="415"/>
      <c r="P30" s="417"/>
      <c r="Q30" s="415"/>
      <c r="R30" s="429"/>
      <c r="S30" s="417"/>
      <c r="T30" s="417"/>
      <c r="U30" s="167"/>
      <c r="V30" s="172"/>
      <c r="W30" s="172"/>
    </row>
    <row r="31" spans="1:23" ht="45" customHeight="1">
      <c r="A31" s="416"/>
      <c r="B31" s="428" t="s">
        <v>607</v>
      </c>
      <c r="C31" s="425">
        <v>2017</v>
      </c>
      <c r="D31" s="417">
        <v>149000</v>
      </c>
      <c r="E31" s="415"/>
      <c r="F31" s="417">
        <v>149000</v>
      </c>
      <c r="G31" s="417"/>
      <c r="H31" s="167" t="s">
        <v>54</v>
      </c>
      <c r="I31" s="417">
        <v>149000</v>
      </c>
      <c r="J31" s="417"/>
      <c r="K31" s="417"/>
      <c r="L31" s="417"/>
      <c r="M31" s="167"/>
      <c r="N31" s="415"/>
      <c r="O31" s="415"/>
      <c r="P31" s="417"/>
      <c r="Q31" s="415"/>
      <c r="R31" s="429"/>
      <c r="S31" s="417"/>
      <c r="T31" s="417"/>
      <c r="U31" s="167"/>
      <c r="V31" s="172"/>
      <c r="W31" s="172"/>
    </row>
    <row r="32" spans="1:23" s="432" customFormat="1" ht="45">
      <c r="A32" s="430"/>
      <c r="B32" s="428" t="s">
        <v>608</v>
      </c>
      <c r="C32" s="427">
        <v>2017</v>
      </c>
      <c r="D32" s="419">
        <v>24117</v>
      </c>
      <c r="E32" s="414"/>
      <c r="F32" s="419">
        <v>24117</v>
      </c>
      <c r="G32" s="419">
        <v>24117</v>
      </c>
      <c r="H32" s="430"/>
      <c r="I32" s="419"/>
      <c r="J32" s="419"/>
      <c r="K32" s="419"/>
      <c r="L32" s="419"/>
      <c r="M32" s="430"/>
      <c r="N32" s="414"/>
      <c r="O32" s="414"/>
      <c r="P32" s="419">
        <v>24117</v>
      </c>
      <c r="Q32" s="419">
        <v>24117</v>
      </c>
      <c r="R32" s="414"/>
      <c r="S32" s="414"/>
      <c r="T32" s="414"/>
      <c r="U32" s="430"/>
      <c r="V32" s="431"/>
      <c r="W32" s="431"/>
    </row>
    <row r="33" spans="1:23" ht="15" hidden="1" customHeight="1">
      <c r="A33" s="413" t="s">
        <v>609</v>
      </c>
      <c r="B33" s="395" t="s">
        <v>610</v>
      </c>
      <c r="C33" s="425"/>
      <c r="D33" s="415"/>
      <c r="E33" s="415"/>
      <c r="F33" s="415"/>
      <c r="G33" s="415"/>
      <c r="H33" s="170"/>
      <c r="I33" s="415"/>
      <c r="J33" s="415"/>
      <c r="K33" s="415"/>
      <c r="L33" s="415"/>
      <c r="M33" s="167"/>
      <c r="N33" s="415"/>
      <c r="O33" s="415"/>
      <c r="P33" s="415"/>
      <c r="Q33" s="415"/>
      <c r="R33" s="415"/>
      <c r="S33" s="415"/>
      <c r="T33" s="415"/>
      <c r="U33" s="167"/>
      <c r="V33" s="172"/>
      <c r="W33" s="172"/>
    </row>
    <row r="34" spans="1:23" ht="15" hidden="1" customHeight="1">
      <c r="A34" s="416"/>
      <c r="B34" s="413" t="s">
        <v>611</v>
      </c>
      <c r="C34" s="425"/>
      <c r="D34" s="415"/>
      <c r="E34" s="415"/>
      <c r="F34" s="417"/>
      <c r="G34" s="417"/>
      <c r="H34" s="170"/>
      <c r="I34" s="415"/>
      <c r="J34" s="415"/>
      <c r="K34" s="415"/>
      <c r="L34" s="415"/>
      <c r="M34" s="167"/>
      <c r="N34" s="415"/>
      <c r="O34" s="415"/>
      <c r="P34" s="415"/>
      <c r="Q34" s="415"/>
      <c r="R34" s="415"/>
      <c r="S34" s="415"/>
      <c r="T34" s="415"/>
      <c r="U34" s="167"/>
      <c r="V34" s="172"/>
      <c r="W34" s="172"/>
    </row>
    <row r="35" spans="1:23" ht="15" hidden="1" customHeight="1">
      <c r="A35" s="413" t="s">
        <v>612</v>
      </c>
      <c r="B35" s="413" t="s">
        <v>613</v>
      </c>
      <c r="C35" s="425"/>
      <c r="D35" s="415"/>
      <c r="E35" s="415"/>
      <c r="F35" s="415"/>
      <c r="G35" s="415"/>
      <c r="H35" s="170"/>
      <c r="I35" s="415"/>
      <c r="J35" s="415"/>
      <c r="K35" s="415"/>
      <c r="L35" s="415"/>
      <c r="M35" s="167"/>
      <c r="N35" s="415"/>
      <c r="O35" s="415"/>
      <c r="P35" s="415"/>
      <c r="Q35" s="415"/>
      <c r="R35" s="415"/>
      <c r="S35" s="415"/>
      <c r="T35" s="415"/>
      <c r="U35" s="167"/>
      <c r="V35" s="172"/>
      <c r="W35" s="172"/>
    </row>
    <row r="36" spans="1:23" ht="15" hidden="1" customHeight="1">
      <c r="A36" s="416"/>
      <c r="B36" s="413" t="s">
        <v>614</v>
      </c>
      <c r="C36" s="425"/>
      <c r="D36" s="415"/>
      <c r="E36" s="415"/>
      <c r="F36" s="417"/>
      <c r="G36" s="417"/>
      <c r="H36" s="170"/>
      <c r="I36" s="415"/>
      <c r="J36" s="415"/>
      <c r="K36" s="415"/>
      <c r="L36" s="415"/>
      <c r="M36" s="167"/>
      <c r="N36" s="415"/>
      <c r="O36" s="415"/>
      <c r="P36" s="415"/>
      <c r="Q36" s="415"/>
      <c r="R36" s="415"/>
      <c r="S36" s="415"/>
      <c r="T36" s="415"/>
      <c r="U36" s="167"/>
      <c r="V36" s="172"/>
      <c r="W36" s="172"/>
    </row>
    <row r="37" spans="1:23" ht="47.25" customHeight="1">
      <c r="A37" s="413" t="s">
        <v>615</v>
      </c>
      <c r="B37" s="413" t="s">
        <v>616</v>
      </c>
      <c r="C37" s="425"/>
      <c r="D37" s="414">
        <f>SUM(D38:D39)</f>
        <v>25080</v>
      </c>
      <c r="E37" s="414">
        <f>SUM(E38:E39)</f>
        <v>0</v>
      </c>
      <c r="F37" s="414">
        <f>SUM(F38:F39)</f>
        <v>25080</v>
      </c>
      <c r="G37" s="414">
        <f>SUM(G38:G39)</f>
        <v>10000</v>
      </c>
      <c r="H37" s="170"/>
      <c r="I37" s="414">
        <f>SUM(I38:I39)</f>
        <v>10000</v>
      </c>
      <c r="J37" s="414">
        <f>SUM(J38:J39)</f>
        <v>10000</v>
      </c>
      <c r="K37" s="414">
        <f>SUM(K38:K39)</f>
        <v>10000</v>
      </c>
      <c r="L37" s="414">
        <f>SUM(L38:L39)</f>
        <v>10000</v>
      </c>
      <c r="M37" s="167"/>
      <c r="N37" s="415"/>
      <c r="O37" s="415"/>
      <c r="P37" s="414">
        <f>SUM(P38:P39)</f>
        <v>15080</v>
      </c>
      <c r="Q37" s="414">
        <f>SUM(Q38:Q39)</f>
        <v>0</v>
      </c>
      <c r="R37" s="415"/>
      <c r="S37" s="414">
        <f>SUM(S38:S39)</f>
        <v>0</v>
      </c>
      <c r="T37" s="414">
        <f>SUM(T38:T39)</f>
        <v>0</v>
      </c>
      <c r="U37" s="172"/>
      <c r="V37" s="172"/>
      <c r="W37" s="167"/>
    </row>
    <row r="38" spans="1:23" ht="65.25" customHeight="1">
      <c r="A38" s="416"/>
      <c r="B38" s="395" t="s">
        <v>617</v>
      </c>
      <c r="C38" s="425">
        <v>2017</v>
      </c>
      <c r="D38" s="417">
        <v>18000</v>
      </c>
      <c r="E38" s="415"/>
      <c r="F38" s="417">
        <v>18000</v>
      </c>
      <c r="G38" s="417">
        <v>10000</v>
      </c>
      <c r="H38" s="418" t="s">
        <v>590</v>
      </c>
      <c r="I38" s="417">
        <v>10000</v>
      </c>
      <c r="J38" s="417">
        <v>10000</v>
      </c>
      <c r="K38" s="417">
        <v>10000</v>
      </c>
      <c r="L38" s="417">
        <v>10000</v>
      </c>
      <c r="M38" s="416"/>
      <c r="N38" s="417"/>
      <c r="O38" s="417"/>
      <c r="P38" s="417">
        <v>8000</v>
      </c>
      <c r="Q38" s="415"/>
      <c r="R38" s="415"/>
      <c r="S38" s="415"/>
      <c r="T38" s="167"/>
      <c r="U38" s="172"/>
      <c r="V38" s="172"/>
      <c r="W38" s="167"/>
    </row>
    <row r="39" spans="1:23" ht="90">
      <c r="A39" s="167"/>
      <c r="B39" s="428" t="s">
        <v>618</v>
      </c>
      <c r="C39" s="425">
        <v>2017</v>
      </c>
      <c r="D39" s="417">
        <v>7080</v>
      </c>
      <c r="E39" s="415"/>
      <c r="F39" s="417">
        <v>7080</v>
      </c>
      <c r="G39" s="417"/>
      <c r="H39" s="416"/>
      <c r="I39" s="417"/>
      <c r="J39" s="417"/>
      <c r="K39" s="417"/>
      <c r="L39" s="417"/>
      <c r="M39" s="167"/>
      <c r="N39" s="415"/>
      <c r="O39" s="415"/>
      <c r="P39" s="417">
        <v>7080</v>
      </c>
      <c r="Q39" s="415"/>
      <c r="R39" s="415"/>
      <c r="S39" s="415"/>
      <c r="T39" s="415"/>
      <c r="U39" s="167"/>
      <c r="V39" s="172"/>
      <c r="W39" s="172"/>
    </row>
    <row r="40" spans="1:23" ht="36" customHeight="1">
      <c r="A40" s="413" t="s">
        <v>619</v>
      </c>
      <c r="B40" s="413" t="s">
        <v>620</v>
      </c>
      <c r="C40" s="425"/>
      <c r="D40" s="419">
        <f>SUM(D41:D41)</f>
        <v>5880</v>
      </c>
      <c r="E40" s="415"/>
      <c r="F40" s="419">
        <f>SUM(F41:F41)</f>
        <v>5880</v>
      </c>
      <c r="G40" s="415"/>
      <c r="H40" s="170"/>
      <c r="I40" s="415"/>
      <c r="J40" s="415"/>
      <c r="K40" s="415"/>
      <c r="L40" s="415"/>
      <c r="M40" s="167"/>
      <c r="N40" s="415"/>
      <c r="O40" s="415"/>
      <c r="P40" s="419">
        <f>SUM(P41:P41)</f>
        <v>5880</v>
      </c>
      <c r="Q40" s="415"/>
      <c r="R40" s="415"/>
      <c r="S40" s="415"/>
      <c r="T40" s="167"/>
      <c r="U40" s="172"/>
      <c r="V40" s="172"/>
      <c r="W40" s="167"/>
    </row>
    <row r="41" spans="1:23" ht="60">
      <c r="A41" s="416"/>
      <c r="B41" s="428" t="s">
        <v>621</v>
      </c>
      <c r="C41" s="425">
        <v>2017</v>
      </c>
      <c r="D41" s="417">
        <v>5880</v>
      </c>
      <c r="E41" s="415"/>
      <c r="F41" s="417">
        <v>5880</v>
      </c>
      <c r="G41" s="417"/>
      <c r="H41" s="416"/>
      <c r="I41" s="417"/>
      <c r="J41" s="417"/>
      <c r="K41" s="417"/>
      <c r="L41" s="417"/>
      <c r="M41" s="167"/>
      <c r="N41" s="415"/>
      <c r="O41" s="415"/>
      <c r="P41" s="417">
        <v>5880</v>
      </c>
      <c r="Q41" s="415"/>
      <c r="R41" s="415"/>
      <c r="S41" s="415"/>
      <c r="T41" s="415"/>
      <c r="U41" s="167"/>
      <c r="V41" s="172"/>
      <c r="W41" s="172"/>
    </row>
    <row r="42" spans="1:23" ht="15" customHeight="1">
      <c r="A42" s="413" t="s">
        <v>622</v>
      </c>
      <c r="B42" s="413" t="s">
        <v>623</v>
      </c>
      <c r="C42" s="425"/>
      <c r="D42" s="414">
        <f>SUM(D43:D45)</f>
        <v>275000</v>
      </c>
      <c r="E42" s="415"/>
      <c r="F42" s="414">
        <f>SUM(F43:F45)</f>
        <v>275000</v>
      </c>
      <c r="G42" s="414">
        <f>SUM(G43:G45)</f>
        <v>260000</v>
      </c>
      <c r="H42" s="170"/>
      <c r="I42" s="414">
        <f t="shared" ref="I42:L42" si="7">SUM(I43:I45)</f>
        <v>275000</v>
      </c>
      <c r="J42" s="414">
        <f t="shared" si="7"/>
        <v>275000</v>
      </c>
      <c r="K42" s="414">
        <f t="shared" si="7"/>
        <v>260000</v>
      </c>
      <c r="L42" s="414">
        <f t="shared" si="7"/>
        <v>260000</v>
      </c>
      <c r="M42" s="167"/>
      <c r="N42" s="415"/>
      <c r="O42" s="415"/>
      <c r="P42" s="415"/>
      <c r="Q42" s="415"/>
      <c r="R42" s="415"/>
      <c r="S42" s="415"/>
      <c r="T42" s="167"/>
      <c r="U42" s="172"/>
      <c r="V42" s="172"/>
      <c r="W42" s="167"/>
    </row>
    <row r="43" spans="1:23" s="432" customFormat="1" ht="63" customHeight="1">
      <c r="A43" s="426"/>
      <c r="B43" s="426" t="s">
        <v>624</v>
      </c>
      <c r="C43" s="427">
        <v>2017</v>
      </c>
      <c r="D43" s="419">
        <v>80000</v>
      </c>
      <c r="E43" s="414"/>
      <c r="F43" s="419">
        <v>80000</v>
      </c>
      <c r="G43" s="419">
        <v>80000</v>
      </c>
      <c r="H43" s="433" t="s">
        <v>590</v>
      </c>
      <c r="I43" s="419">
        <v>80000</v>
      </c>
      <c r="J43" s="419">
        <v>80000</v>
      </c>
      <c r="K43" s="419">
        <v>80000</v>
      </c>
      <c r="L43" s="419">
        <v>80000</v>
      </c>
      <c r="M43" s="430"/>
      <c r="N43" s="414"/>
      <c r="O43" s="414"/>
      <c r="P43" s="414"/>
      <c r="Q43" s="414"/>
      <c r="R43" s="414"/>
      <c r="S43" s="414"/>
      <c r="T43" s="430"/>
      <c r="U43" s="431"/>
      <c r="V43" s="431"/>
      <c r="W43" s="430"/>
    </row>
    <row r="44" spans="1:23" s="432" customFormat="1" ht="32.25" customHeight="1">
      <c r="A44" s="426"/>
      <c r="B44" s="426" t="s">
        <v>625</v>
      </c>
      <c r="C44" s="427">
        <v>2017</v>
      </c>
      <c r="D44" s="419">
        <v>15000</v>
      </c>
      <c r="E44" s="414"/>
      <c r="F44" s="419">
        <v>15000</v>
      </c>
      <c r="G44" s="414"/>
      <c r="H44" s="434" t="s">
        <v>590</v>
      </c>
      <c r="I44" s="419">
        <v>15000</v>
      </c>
      <c r="J44" s="419">
        <v>15000</v>
      </c>
      <c r="K44" s="414"/>
      <c r="L44" s="414"/>
      <c r="M44" s="430"/>
      <c r="N44" s="414"/>
      <c r="O44" s="414"/>
      <c r="P44" s="414"/>
      <c r="Q44" s="414"/>
      <c r="R44" s="414"/>
      <c r="S44" s="414"/>
      <c r="T44" s="430"/>
      <c r="U44" s="431"/>
      <c r="V44" s="431"/>
      <c r="W44" s="430"/>
    </row>
    <row r="45" spans="1:23" s="432" customFormat="1" ht="48.75" customHeight="1">
      <c r="A45" s="430"/>
      <c r="B45" s="426" t="s">
        <v>626</v>
      </c>
      <c r="C45" s="427">
        <v>2017</v>
      </c>
      <c r="D45" s="419">
        <v>180000</v>
      </c>
      <c r="E45" s="414"/>
      <c r="F45" s="419">
        <v>180000</v>
      </c>
      <c r="G45" s="419">
        <v>180000</v>
      </c>
      <c r="H45" s="434" t="s">
        <v>590</v>
      </c>
      <c r="I45" s="419">
        <v>180000</v>
      </c>
      <c r="J45" s="419">
        <v>180000</v>
      </c>
      <c r="K45" s="419">
        <v>180000</v>
      </c>
      <c r="L45" s="419">
        <v>180000</v>
      </c>
      <c r="M45" s="430"/>
      <c r="N45" s="414"/>
      <c r="O45" s="414"/>
      <c r="P45" s="414"/>
      <c r="Q45" s="414"/>
      <c r="R45" s="414"/>
      <c r="S45" s="414"/>
      <c r="T45" s="430"/>
      <c r="U45" s="431"/>
      <c r="V45" s="431"/>
      <c r="W45" s="430"/>
    </row>
    <row r="46" spans="1:23" s="412" customFormat="1" ht="30">
      <c r="A46" s="407">
        <v>5200</v>
      </c>
      <c r="B46" s="408" t="s">
        <v>627</v>
      </c>
      <c r="C46" s="409"/>
      <c r="D46" s="410">
        <f>D47+D64+D66+D77+D79+D83+D99</f>
        <v>1582019</v>
      </c>
      <c r="E46" s="410">
        <f>E47+E64+E66+E77+E79+E83+E99</f>
        <v>0</v>
      </c>
      <c r="F46" s="410">
        <f>F47+F64+F66+F77+F79+F83+F99</f>
        <v>1582019</v>
      </c>
      <c r="G46" s="410">
        <f>G47+G64+G66+G77+G79+G83+G99</f>
        <v>651408</v>
      </c>
      <c r="H46" s="410"/>
      <c r="I46" s="410">
        <f>I47+I64+I66+I77+I79+I83+I99</f>
        <v>540963</v>
      </c>
      <c r="J46" s="410">
        <f>J47+J64+J66+J77+J79+J83+J99</f>
        <v>269963</v>
      </c>
      <c r="K46" s="410">
        <f>K47+K64+K66+K77+K79+K83+K99</f>
        <v>9963</v>
      </c>
      <c r="L46" s="410">
        <f>L47+L64+L66+L77+L79+L83+L99</f>
        <v>9963</v>
      </c>
      <c r="M46" s="411"/>
      <c r="N46" s="410">
        <f>N47+N64+N66+N77+N79+N83+N99</f>
        <v>0</v>
      </c>
      <c r="O46" s="410">
        <f>O47+O64+O66+O77+O79+O83+O99</f>
        <v>0</v>
      </c>
      <c r="P46" s="410">
        <f>P47+P64+P66+P77+P79+P83+P99</f>
        <v>82327</v>
      </c>
      <c r="Q46" s="410">
        <f>Q47+Q64+Q66+Q77+Q79+Q83+Q99</f>
        <v>26716</v>
      </c>
      <c r="R46" s="410"/>
      <c r="S46" s="410">
        <f>S47+S64+S66+S77+S79+S83+S99+S100+S93</f>
        <v>617402</v>
      </c>
      <c r="T46" s="410">
        <f>T47+T64+T66+T77+T79+T83+T99+T100+T93</f>
        <v>617402</v>
      </c>
      <c r="U46" s="411"/>
      <c r="V46" s="410">
        <f>V47+V64+V66+V77+V79+V83+V99</f>
        <v>349153</v>
      </c>
      <c r="W46" s="410">
        <f>W47+W64+W66+W77+W79+W83+W99</f>
        <v>5153</v>
      </c>
    </row>
    <row r="47" spans="1:23">
      <c r="A47" s="413" t="s">
        <v>586</v>
      </c>
      <c r="B47" s="413" t="s">
        <v>587</v>
      </c>
      <c r="C47" s="425"/>
      <c r="D47" s="415"/>
      <c r="E47" s="415"/>
      <c r="F47" s="415"/>
      <c r="G47" s="419">
        <f t="shared" ref="G47" si="8">+K47+O47+Q47+S47+V47</f>
        <v>0</v>
      </c>
      <c r="H47" s="416"/>
      <c r="I47" s="415"/>
      <c r="J47" s="415"/>
      <c r="K47" s="417"/>
      <c r="L47" s="417"/>
      <c r="M47" s="416"/>
      <c r="N47" s="417"/>
      <c r="O47" s="417"/>
      <c r="P47" s="415">
        <f>+P48+P50+P52+P54+P56+P58+P62</f>
        <v>0</v>
      </c>
      <c r="Q47" s="415">
        <f>+Q48+Q50+Q52+Q54+Q56+Q58+Q62</f>
        <v>0</v>
      </c>
      <c r="R47" s="417"/>
      <c r="S47" s="417"/>
      <c r="T47" s="416"/>
      <c r="U47" s="435"/>
      <c r="V47" s="435"/>
      <c r="W47" s="167"/>
    </row>
    <row r="48" spans="1:23" s="412" customFormat="1" ht="30" hidden="1">
      <c r="A48" s="421">
        <v>5201</v>
      </c>
      <c r="B48" s="421" t="s">
        <v>628</v>
      </c>
      <c r="C48" s="436"/>
      <c r="D48" s="423"/>
      <c r="E48" s="423"/>
      <c r="F48" s="437"/>
      <c r="G48" s="437"/>
      <c r="H48" s="438"/>
      <c r="I48" s="437"/>
      <c r="J48" s="437"/>
      <c r="K48" s="437"/>
      <c r="L48" s="437"/>
      <c r="M48" s="438"/>
      <c r="N48" s="437"/>
      <c r="O48" s="437"/>
      <c r="P48" s="437"/>
      <c r="Q48" s="437"/>
      <c r="R48" s="437"/>
      <c r="S48" s="437"/>
      <c r="T48" s="437"/>
      <c r="U48" s="438"/>
      <c r="V48" s="439"/>
      <c r="W48" s="439"/>
    </row>
    <row r="49" spans="1:23" s="412" customFormat="1" hidden="1">
      <c r="A49" s="440"/>
      <c r="B49" s="441"/>
      <c r="C49" s="442"/>
      <c r="D49" s="443"/>
      <c r="E49" s="443"/>
      <c r="F49" s="444"/>
      <c r="G49" s="444"/>
      <c r="H49" s="445"/>
      <c r="I49" s="444"/>
      <c r="J49" s="444"/>
      <c r="K49" s="444"/>
      <c r="L49" s="444"/>
      <c r="M49" s="445"/>
      <c r="N49" s="444"/>
      <c r="O49" s="444"/>
      <c r="P49" s="444"/>
      <c r="Q49" s="444"/>
      <c r="R49" s="444"/>
      <c r="S49" s="444"/>
      <c r="T49" s="444"/>
      <c r="U49" s="445"/>
      <c r="V49" s="446"/>
      <c r="W49" s="446"/>
    </row>
    <row r="50" spans="1:23" s="412" customFormat="1" hidden="1">
      <c r="A50" s="421">
        <v>5202</v>
      </c>
      <c r="B50" s="421" t="s">
        <v>629</v>
      </c>
      <c r="C50" s="436"/>
      <c r="D50" s="447">
        <f>SUM(D51:D51)</f>
        <v>0</v>
      </c>
      <c r="E50" s="423"/>
      <c r="F50" s="447">
        <f>SUM(F51:F51)</f>
        <v>0</v>
      </c>
      <c r="G50" s="437"/>
      <c r="H50" s="438"/>
      <c r="I50" s="437"/>
      <c r="J50" s="437"/>
      <c r="K50" s="437"/>
      <c r="L50" s="437"/>
      <c r="M50" s="438"/>
      <c r="N50" s="437"/>
      <c r="O50" s="437"/>
      <c r="P50" s="447">
        <f>SUM(P51:P51)</f>
        <v>0</v>
      </c>
      <c r="Q50" s="437"/>
      <c r="R50" s="437"/>
      <c r="S50" s="437"/>
      <c r="T50" s="438"/>
      <c r="U50" s="439"/>
      <c r="V50" s="439"/>
      <c r="W50" s="438"/>
    </row>
    <row r="51" spans="1:23" s="412" customFormat="1" ht="31.5" hidden="1" customHeight="1">
      <c r="A51" s="440"/>
      <c r="B51" s="440"/>
      <c r="C51" s="442"/>
      <c r="D51" s="444"/>
      <c r="E51" s="443"/>
      <c r="F51" s="444"/>
      <c r="G51" s="444"/>
      <c r="H51" s="445"/>
      <c r="I51" s="444"/>
      <c r="J51" s="444"/>
      <c r="K51" s="444"/>
      <c r="L51" s="444"/>
      <c r="M51" s="445"/>
      <c r="N51" s="444"/>
      <c r="O51" s="444"/>
      <c r="P51" s="444"/>
      <c r="Q51" s="444"/>
      <c r="R51" s="444"/>
      <c r="S51" s="444"/>
      <c r="T51" s="445"/>
      <c r="U51" s="446"/>
      <c r="V51" s="446"/>
      <c r="W51" s="448"/>
    </row>
    <row r="52" spans="1:23" s="412" customFormat="1" ht="45" hidden="1">
      <c r="A52" s="421">
        <v>5203</v>
      </c>
      <c r="B52" s="421" t="s">
        <v>630</v>
      </c>
      <c r="C52" s="436"/>
      <c r="D52" s="423"/>
      <c r="E52" s="423"/>
      <c r="F52" s="437"/>
      <c r="G52" s="437"/>
      <c r="H52" s="438"/>
      <c r="I52" s="437"/>
      <c r="J52" s="437"/>
      <c r="K52" s="437"/>
      <c r="L52" s="437"/>
      <c r="M52" s="438"/>
      <c r="N52" s="437"/>
      <c r="O52" s="437"/>
      <c r="P52" s="437"/>
      <c r="Q52" s="437"/>
      <c r="R52" s="437"/>
      <c r="S52" s="437"/>
      <c r="T52" s="437"/>
      <c r="U52" s="438"/>
      <c r="V52" s="439"/>
      <c r="W52" s="439"/>
    </row>
    <row r="53" spans="1:23" s="412" customFormat="1" hidden="1">
      <c r="A53" s="440"/>
      <c r="B53" s="440" t="s">
        <v>631</v>
      </c>
      <c r="C53" s="442"/>
      <c r="D53" s="443"/>
      <c r="E53" s="443"/>
      <c r="F53" s="444"/>
      <c r="G53" s="444"/>
      <c r="H53" s="445"/>
      <c r="I53" s="444"/>
      <c r="J53" s="444"/>
      <c r="K53" s="444"/>
      <c r="L53" s="444"/>
      <c r="M53" s="445"/>
      <c r="N53" s="444"/>
      <c r="O53" s="444"/>
      <c r="P53" s="444"/>
      <c r="Q53" s="444"/>
      <c r="R53" s="444"/>
      <c r="S53" s="444"/>
      <c r="T53" s="444"/>
      <c r="U53" s="445"/>
      <c r="V53" s="446"/>
      <c r="W53" s="446"/>
    </row>
    <row r="54" spans="1:23" s="412" customFormat="1" ht="30" hidden="1">
      <c r="A54" s="421">
        <v>5204</v>
      </c>
      <c r="B54" s="421" t="s">
        <v>632</v>
      </c>
      <c r="C54" s="436"/>
      <c r="D54" s="423"/>
      <c r="E54" s="423"/>
      <c r="F54" s="437"/>
      <c r="G54" s="437"/>
      <c r="H54" s="438"/>
      <c r="I54" s="437"/>
      <c r="J54" s="437"/>
      <c r="K54" s="437"/>
      <c r="L54" s="437"/>
      <c r="M54" s="438"/>
      <c r="N54" s="437"/>
      <c r="O54" s="437"/>
      <c r="P54" s="437"/>
      <c r="Q54" s="437"/>
      <c r="R54" s="437"/>
      <c r="S54" s="437"/>
      <c r="T54" s="437"/>
      <c r="U54" s="438"/>
      <c r="V54" s="439"/>
      <c r="W54" s="439"/>
    </row>
    <row r="55" spans="1:23" s="412" customFormat="1" hidden="1">
      <c r="A55" s="440"/>
      <c r="B55" s="440" t="s">
        <v>631</v>
      </c>
      <c r="C55" s="442"/>
      <c r="D55" s="443"/>
      <c r="E55" s="443"/>
      <c r="F55" s="444"/>
      <c r="G55" s="444"/>
      <c r="H55" s="445"/>
      <c r="I55" s="444"/>
      <c r="J55" s="444"/>
      <c r="K55" s="444"/>
      <c r="L55" s="444"/>
      <c r="M55" s="445"/>
      <c r="N55" s="444"/>
      <c r="O55" s="444"/>
      <c r="P55" s="444"/>
      <c r="Q55" s="444"/>
      <c r="R55" s="444"/>
      <c r="S55" s="444"/>
      <c r="T55" s="444"/>
      <c r="U55" s="445"/>
      <c r="V55" s="446"/>
      <c r="W55" s="446"/>
    </row>
    <row r="56" spans="1:23" s="412" customFormat="1" ht="30" hidden="1">
      <c r="A56" s="421">
        <v>5205</v>
      </c>
      <c r="B56" s="421" t="s">
        <v>633</v>
      </c>
      <c r="C56" s="436"/>
      <c r="D56" s="423"/>
      <c r="E56" s="423"/>
      <c r="F56" s="437"/>
      <c r="G56" s="437"/>
      <c r="H56" s="438"/>
      <c r="I56" s="437"/>
      <c r="J56" s="437"/>
      <c r="K56" s="437"/>
      <c r="L56" s="437"/>
      <c r="M56" s="438"/>
      <c r="N56" s="437"/>
      <c r="O56" s="437"/>
      <c r="P56" s="437"/>
      <c r="Q56" s="437"/>
      <c r="R56" s="437"/>
      <c r="S56" s="437"/>
      <c r="T56" s="437"/>
      <c r="U56" s="438"/>
      <c r="V56" s="439"/>
      <c r="W56" s="439"/>
    </row>
    <row r="57" spans="1:23" s="412" customFormat="1" hidden="1">
      <c r="A57" s="440"/>
      <c r="B57" s="440" t="s">
        <v>631</v>
      </c>
      <c r="C57" s="442"/>
      <c r="D57" s="443"/>
      <c r="E57" s="443"/>
      <c r="F57" s="444"/>
      <c r="G57" s="444"/>
      <c r="H57" s="445"/>
      <c r="I57" s="444"/>
      <c r="J57" s="444"/>
      <c r="K57" s="444"/>
      <c r="L57" s="444"/>
      <c r="M57" s="445"/>
      <c r="N57" s="444"/>
      <c r="O57" s="444"/>
      <c r="P57" s="444"/>
      <c r="Q57" s="444"/>
      <c r="R57" s="444"/>
      <c r="S57" s="444"/>
      <c r="T57" s="444"/>
      <c r="U57" s="445"/>
      <c r="V57" s="446"/>
      <c r="W57" s="446"/>
    </row>
    <row r="58" spans="1:23" s="412" customFormat="1" ht="30">
      <c r="A58" s="421">
        <v>5206</v>
      </c>
      <c r="B58" s="421" t="s">
        <v>410</v>
      </c>
      <c r="C58" s="436"/>
      <c r="D58" s="447"/>
      <c r="E58" s="423"/>
      <c r="F58" s="447"/>
      <c r="G58" s="437"/>
      <c r="H58" s="438"/>
      <c r="I58" s="447"/>
      <c r="J58" s="447"/>
      <c r="K58" s="437"/>
      <c r="L58" s="437"/>
      <c r="M58" s="438"/>
      <c r="N58" s="437"/>
      <c r="O58" s="437"/>
      <c r="P58" s="437"/>
      <c r="Q58" s="437"/>
      <c r="R58" s="437"/>
      <c r="S58" s="437"/>
      <c r="T58" s="438"/>
      <c r="U58" s="439"/>
      <c r="V58" s="439"/>
      <c r="W58" s="438"/>
    </row>
    <row r="59" spans="1:23" s="412" customFormat="1">
      <c r="A59" s="440"/>
      <c r="B59" s="440" t="s">
        <v>634</v>
      </c>
      <c r="C59" s="442"/>
      <c r="D59" s="414"/>
      <c r="E59" s="443"/>
      <c r="F59" s="414"/>
      <c r="G59" s="444"/>
      <c r="H59" s="445"/>
      <c r="I59" s="414"/>
      <c r="J59" s="414"/>
      <c r="K59" s="444"/>
      <c r="L59" s="444"/>
      <c r="M59" s="445"/>
      <c r="N59" s="444"/>
      <c r="O59" s="444"/>
      <c r="P59" s="444"/>
      <c r="Q59" s="444"/>
      <c r="R59" s="444"/>
      <c r="S59" s="444"/>
      <c r="T59" s="445"/>
      <c r="U59" s="446"/>
      <c r="V59" s="446"/>
      <c r="W59" s="448"/>
    </row>
    <row r="60" spans="1:23" s="412" customFormat="1" hidden="1">
      <c r="A60" s="421"/>
      <c r="B60" s="421" t="s">
        <v>591</v>
      </c>
      <c r="C60" s="436"/>
      <c r="D60" s="423"/>
      <c r="E60" s="423"/>
      <c r="F60" s="437"/>
      <c r="G60" s="437"/>
      <c r="H60" s="438"/>
      <c r="I60" s="437"/>
      <c r="J60" s="437"/>
      <c r="K60" s="437"/>
      <c r="L60" s="437"/>
      <c r="M60" s="438"/>
      <c r="N60" s="437"/>
      <c r="O60" s="437"/>
      <c r="P60" s="437"/>
      <c r="Q60" s="437"/>
      <c r="R60" s="437"/>
      <c r="S60" s="437"/>
      <c r="T60" s="437"/>
      <c r="U60" s="438"/>
      <c r="V60" s="439"/>
      <c r="W60" s="439"/>
    </row>
    <row r="61" spans="1:23" s="412" customFormat="1" hidden="1">
      <c r="A61" s="440"/>
      <c r="B61" s="440" t="s">
        <v>631</v>
      </c>
      <c r="C61" s="442"/>
      <c r="D61" s="443"/>
      <c r="E61" s="443"/>
      <c r="F61" s="443"/>
      <c r="G61" s="443"/>
      <c r="H61" s="445"/>
      <c r="I61" s="444"/>
      <c r="J61" s="444"/>
      <c r="K61" s="444"/>
      <c r="L61" s="444"/>
      <c r="M61" s="445"/>
      <c r="N61" s="444"/>
      <c r="O61" s="444"/>
      <c r="P61" s="444"/>
      <c r="Q61" s="444"/>
      <c r="R61" s="444"/>
      <c r="S61" s="444"/>
      <c r="T61" s="444"/>
      <c r="U61" s="445"/>
      <c r="V61" s="446"/>
      <c r="W61" s="446"/>
    </row>
    <row r="62" spans="1:23" s="412" customFormat="1" hidden="1">
      <c r="A62" s="421">
        <v>5219</v>
      </c>
      <c r="B62" s="421" t="s">
        <v>635</v>
      </c>
      <c r="C62" s="436"/>
      <c r="D62" s="423"/>
      <c r="E62" s="423"/>
      <c r="F62" s="437"/>
      <c r="G62" s="437"/>
      <c r="H62" s="438"/>
      <c r="I62" s="437"/>
      <c r="J62" s="437"/>
      <c r="K62" s="437"/>
      <c r="L62" s="437"/>
      <c r="M62" s="449"/>
      <c r="N62" s="450"/>
      <c r="O62" s="450"/>
      <c r="P62" s="450"/>
      <c r="Q62" s="450"/>
      <c r="R62" s="450"/>
      <c r="S62" s="450"/>
      <c r="T62" s="450"/>
      <c r="U62" s="449"/>
      <c r="V62" s="451"/>
      <c r="W62" s="451"/>
    </row>
    <row r="63" spans="1:23" s="412" customFormat="1" hidden="1">
      <c r="A63" s="440"/>
      <c r="B63" s="440" t="s">
        <v>631</v>
      </c>
      <c r="C63" s="442"/>
      <c r="D63" s="443"/>
      <c r="E63" s="443"/>
      <c r="F63" s="444"/>
      <c r="G63" s="444"/>
      <c r="H63" s="445"/>
      <c r="I63" s="444"/>
      <c r="J63" s="444"/>
      <c r="K63" s="444"/>
      <c r="L63" s="444"/>
      <c r="M63" s="448"/>
      <c r="N63" s="452"/>
      <c r="O63" s="452"/>
      <c r="P63" s="452"/>
      <c r="Q63" s="452"/>
      <c r="R63" s="452"/>
      <c r="S63" s="452"/>
      <c r="T63" s="452"/>
      <c r="U63" s="448"/>
      <c r="V63" s="453"/>
      <c r="W63" s="453"/>
    </row>
    <row r="64" spans="1:23" hidden="1">
      <c r="A64" s="413" t="s">
        <v>594</v>
      </c>
      <c r="B64" s="413" t="s">
        <v>595</v>
      </c>
      <c r="C64" s="170"/>
      <c r="D64" s="415"/>
      <c r="E64" s="415"/>
      <c r="F64" s="417"/>
      <c r="G64" s="417"/>
      <c r="H64" s="416"/>
      <c r="I64" s="417"/>
      <c r="J64" s="417"/>
      <c r="K64" s="417"/>
      <c r="L64" s="417"/>
      <c r="M64" s="167"/>
      <c r="N64" s="415"/>
      <c r="O64" s="415"/>
      <c r="P64" s="415"/>
      <c r="Q64" s="415"/>
      <c r="R64" s="415"/>
      <c r="S64" s="415"/>
      <c r="T64" s="415"/>
      <c r="U64" s="167"/>
      <c r="V64" s="172"/>
      <c r="W64" s="172"/>
    </row>
    <row r="65" spans="1:23" hidden="1">
      <c r="A65" s="454"/>
      <c r="B65" s="455" t="s">
        <v>636</v>
      </c>
      <c r="C65" s="425"/>
      <c r="D65" s="415"/>
      <c r="E65" s="415"/>
      <c r="F65" s="417"/>
      <c r="G65" s="417"/>
      <c r="H65" s="416"/>
      <c r="I65" s="417"/>
      <c r="J65" s="417"/>
      <c r="K65" s="417"/>
      <c r="L65" s="417"/>
      <c r="M65" s="167"/>
      <c r="N65" s="415"/>
      <c r="O65" s="415"/>
      <c r="P65" s="415"/>
      <c r="Q65" s="415"/>
      <c r="R65" s="415"/>
      <c r="S65" s="415"/>
      <c r="T65" s="415"/>
      <c r="U65" s="167"/>
      <c r="V65" s="172"/>
      <c r="W65" s="172"/>
    </row>
    <row r="66" spans="1:23">
      <c r="A66" s="456" t="s">
        <v>599</v>
      </c>
      <c r="B66" s="456" t="s">
        <v>600</v>
      </c>
      <c r="C66" s="170"/>
      <c r="D66" s="447">
        <f>SUM(D67+D73)</f>
        <v>31167</v>
      </c>
      <c r="E66" s="447">
        <f t="shared" ref="E66:G66" si="9">SUM(E67+E73)</f>
        <v>0</v>
      </c>
      <c r="F66" s="447">
        <f t="shared" si="9"/>
        <v>31167</v>
      </c>
      <c r="G66" s="447">
        <f t="shared" si="9"/>
        <v>11556</v>
      </c>
      <c r="H66" s="438"/>
      <c r="I66" s="447">
        <f t="shared" ref="I66:L66" si="10">SUM(I68:I68)</f>
        <v>0</v>
      </c>
      <c r="J66" s="447">
        <f t="shared" si="10"/>
        <v>0</v>
      </c>
      <c r="K66" s="447">
        <f t="shared" si="10"/>
        <v>0</v>
      </c>
      <c r="L66" s="447">
        <f t="shared" si="10"/>
        <v>0</v>
      </c>
      <c r="M66" s="438"/>
      <c r="N66" s="447">
        <f t="shared" ref="N66:S66" si="11">SUM(N68:N68)</f>
        <v>0</v>
      </c>
      <c r="O66" s="447">
        <f t="shared" si="11"/>
        <v>0</v>
      </c>
      <c r="P66" s="447">
        <f t="shared" ref="P66:Q66" si="12">SUM(P67+P73)</f>
        <v>31167</v>
      </c>
      <c r="Q66" s="447">
        <f t="shared" si="12"/>
        <v>11556</v>
      </c>
      <c r="R66" s="447">
        <f t="shared" si="11"/>
        <v>0</v>
      </c>
      <c r="S66" s="447">
        <f t="shared" si="11"/>
        <v>0</v>
      </c>
      <c r="T66" s="438"/>
      <c r="U66" s="447">
        <f t="shared" ref="U66:V66" si="13">SUM(U68:U68)</f>
        <v>0</v>
      </c>
      <c r="V66" s="447">
        <f t="shared" si="13"/>
        <v>0</v>
      </c>
      <c r="W66" s="438"/>
    </row>
    <row r="67" spans="1:23" s="412" customFormat="1" ht="30">
      <c r="A67" s="421">
        <v>5201</v>
      </c>
      <c r="B67" s="421" t="s">
        <v>628</v>
      </c>
      <c r="C67" s="436"/>
      <c r="D67" s="447">
        <f>SUM(D68:D72)</f>
        <v>24224</v>
      </c>
      <c r="E67" s="447">
        <f t="shared" ref="E67:G67" si="14">SUM(E68:E72)</f>
        <v>0</v>
      </c>
      <c r="F67" s="447">
        <f t="shared" si="14"/>
        <v>24224</v>
      </c>
      <c r="G67" s="447">
        <f t="shared" si="14"/>
        <v>4613</v>
      </c>
      <c r="H67" s="438"/>
      <c r="I67" s="437"/>
      <c r="J67" s="437"/>
      <c r="K67" s="437"/>
      <c r="L67" s="437"/>
      <c r="M67" s="438"/>
      <c r="N67" s="437"/>
      <c r="O67" s="437"/>
      <c r="P67" s="447">
        <f t="shared" ref="P67:Q67" si="15">SUM(P68:P72)</f>
        <v>24224</v>
      </c>
      <c r="Q67" s="447">
        <f t="shared" si="15"/>
        <v>4613</v>
      </c>
      <c r="R67" s="437"/>
      <c r="S67" s="437"/>
      <c r="T67" s="437"/>
      <c r="U67" s="438"/>
      <c r="V67" s="439"/>
      <c r="W67" s="439"/>
    </row>
    <row r="68" spans="1:23" s="412" customFormat="1" ht="45">
      <c r="A68" s="440"/>
      <c r="B68" s="441" t="s">
        <v>637</v>
      </c>
      <c r="C68" s="442">
        <v>2017</v>
      </c>
      <c r="D68" s="443">
        <v>701</v>
      </c>
      <c r="E68" s="443"/>
      <c r="F68" s="444">
        <v>701</v>
      </c>
      <c r="G68" s="419">
        <f t="shared" ref="G68" si="16">+K68+O68+Q68+S68+V68</f>
        <v>701</v>
      </c>
      <c r="H68" s="445"/>
      <c r="I68" s="444"/>
      <c r="J68" s="444"/>
      <c r="K68" s="444"/>
      <c r="L68" s="444"/>
      <c r="M68" s="445"/>
      <c r="N68" s="444"/>
      <c r="O68" s="444"/>
      <c r="P68" s="444">
        <v>701</v>
      </c>
      <c r="Q68" s="444">
        <v>701</v>
      </c>
      <c r="R68" s="444"/>
      <c r="S68" s="444"/>
      <c r="T68" s="445"/>
      <c r="U68" s="446"/>
      <c r="V68" s="446"/>
      <c r="W68" s="448"/>
    </row>
    <row r="69" spans="1:23" s="412" customFormat="1" ht="30">
      <c r="A69" s="440"/>
      <c r="B69" s="441" t="s">
        <v>638</v>
      </c>
      <c r="C69" s="442">
        <v>2017</v>
      </c>
      <c r="D69" s="444">
        <v>14340</v>
      </c>
      <c r="E69" s="443"/>
      <c r="F69" s="444">
        <v>14340</v>
      </c>
      <c r="G69" s="419">
        <v>2544</v>
      </c>
      <c r="H69" s="445"/>
      <c r="I69" s="444"/>
      <c r="J69" s="444"/>
      <c r="K69" s="444"/>
      <c r="L69" s="444"/>
      <c r="M69" s="445"/>
      <c r="N69" s="444"/>
      <c r="O69" s="444"/>
      <c r="P69" s="444">
        <v>14340</v>
      </c>
      <c r="Q69" s="444">
        <v>2544</v>
      </c>
      <c r="R69" s="444"/>
      <c r="S69" s="444"/>
      <c r="T69" s="445"/>
      <c r="U69" s="446"/>
      <c r="V69" s="446"/>
      <c r="W69" s="448"/>
    </row>
    <row r="70" spans="1:23" s="412" customFormat="1" ht="33" customHeight="1">
      <c r="A70" s="440"/>
      <c r="B70" s="441" t="s">
        <v>639</v>
      </c>
      <c r="C70" s="442">
        <v>2017</v>
      </c>
      <c r="D70" s="444">
        <v>5855</v>
      </c>
      <c r="E70" s="443"/>
      <c r="F70" s="444">
        <v>5855</v>
      </c>
      <c r="G70" s="419">
        <v>1368</v>
      </c>
      <c r="H70" s="445"/>
      <c r="I70" s="444"/>
      <c r="J70" s="444"/>
      <c r="K70" s="444"/>
      <c r="L70" s="444"/>
      <c r="M70" s="445"/>
      <c r="N70" s="444"/>
      <c r="O70" s="444"/>
      <c r="P70" s="444">
        <v>5855</v>
      </c>
      <c r="Q70" s="444">
        <v>1368</v>
      </c>
      <c r="R70" s="444"/>
      <c r="S70" s="444"/>
      <c r="T70" s="445"/>
      <c r="U70" s="446"/>
      <c r="V70" s="446"/>
      <c r="W70" s="448"/>
    </row>
    <row r="71" spans="1:23" s="412" customFormat="1" ht="33" customHeight="1">
      <c r="A71" s="440"/>
      <c r="B71" s="441" t="s">
        <v>640</v>
      </c>
      <c r="C71" s="442">
        <v>2017</v>
      </c>
      <c r="D71" s="444">
        <v>1328</v>
      </c>
      <c r="E71" s="443"/>
      <c r="F71" s="444">
        <v>1328</v>
      </c>
      <c r="G71" s="419"/>
      <c r="H71" s="445"/>
      <c r="I71" s="444"/>
      <c r="J71" s="444"/>
      <c r="K71" s="444"/>
      <c r="L71" s="444"/>
      <c r="M71" s="445"/>
      <c r="N71" s="444"/>
      <c r="O71" s="444"/>
      <c r="P71" s="444">
        <v>1328</v>
      </c>
      <c r="Q71" s="444"/>
      <c r="R71" s="444"/>
      <c r="S71" s="444"/>
      <c r="T71" s="445"/>
      <c r="U71" s="446"/>
      <c r="V71" s="446"/>
      <c r="W71" s="448"/>
    </row>
    <row r="72" spans="1:23" s="412" customFormat="1" ht="30">
      <c r="A72" s="440"/>
      <c r="B72" s="441" t="s">
        <v>641</v>
      </c>
      <c r="C72" s="442">
        <v>2017</v>
      </c>
      <c r="D72" s="444">
        <v>2000</v>
      </c>
      <c r="E72" s="443"/>
      <c r="F72" s="444">
        <v>2000</v>
      </c>
      <c r="G72" s="419"/>
      <c r="H72" s="445"/>
      <c r="I72" s="444"/>
      <c r="J72" s="444"/>
      <c r="K72" s="444"/>
      <c r="L72" s="444"/>
      <c r="M72" s="445"/>
      <c r="N72" s="444"/>
      <c r="O72" s="444"/>
      <c r="P72" s="444">
        <v>2000</v>
      </c>
      <c r="Q72" s="444"/>
      <c r="R72" s="444"/>
      <c r="S72" s="444"/>
      <c r="T72" s="445"/>
      <c r="U72" s="446"/>
      <c r="V72" s="446"/>
      <c r="W72" s="448"/>
    </row>
    <row r="73" spans="1:23" s="412" customFormat="1" ht="45">
      <c r="A73" s="421">
        <v>5203</v>
      </c>
      <c r="B73" s="421" t="s">
        <v>630</v>
      </c>
      <c r="C73" s="436"/>
      <c r="D73" s="447">
        <f>SUM(D74:D76)</f>
        <v>6943</v>
      </c>
      <c r="E73" s="447">
        <f t="shared" ref="E73:G73" si="17">SUM(E74:E76)</f>
        <v>0</v>
      </c>
      <c r="F73" s="447">
        <f t="shared" si="17"/>
        <v>6943</v>
      </c>
      <c r="G73" s="447">
        <f t="shared" si="17"/>
        <v>6943</v>
      </c>
      <c r="H73" s="438"/>
      <c r="I73" s="437"/>
      <c r="J73" s="437"/>
      <c r="K73" s="437"/>
      <c r="L73" s="437"/>
      <c r="M73" s="438"/>
      <c r="N73" s="437"/>
      <c r="O73" s="437"/>
      <c r="P73" s="447">
        <f t="shared" ref="P73:Q73" si="18">SUM(P74:P76)</f>
        <v>6943</v>
      </c>
      <c r="Q73" s="447">
        <f t="shared" si="18"/>
        <v>6943</v>
      </c>
      <c r="R73" s="437"/>
      <c r="S73" s="437"/>
      <c r="T73" s="437"/>
      <c r="U73" s="438"/>
      <c r="V73" s="439"/>
      <c r="W73" s="439"/>
    </row>
    <row r="74" spans="1:23" s="412" customFormat="1" ht="45">
      <c r="A74" s="440"/>
      <c r="B74" s="428" t="s">
        <v>642</v>
      </c>
      <c r="C74" s="442">
        <v>2017</v>
      </c>
      <c r="D74" s="444">
        <v>4048</v>
      </c>
      <c r="E74" s="443"/>
      <c r="F74" s="444">
        <v>4048</v>
      </c>
      <c r="G74" s="419">
        <v>4048</v>
      </c>
      <c r="H74" s="445"/>
      <c r="I74" s="444"/>
      <c r="J74" s="444"/>
      <c r="K74" s="444"/>
      <c r="L74" s="444"/>
      <c r="M74" s="445"/>
      <c r="N74" s="444"/>
      <c r="O74" s="444"/>
      <c r="P74" s="444">
        <v>4048</v>
      </c>
      <c r="Q74" s="444">
        <v>4048</v>
      </c>
      <c r="R74" s="444"/>
      <c r="S74" s="444"/>
      <c r="T74" s="445"/>
      <c r="U74" s="446"/>
      <c r="V74" s="446"/>
      <c r="W74" s="448"/>
    </row>
    <row r="75" spans="1:23" s="412" customFormat="1" ht="30">
      <c r="A75" s="440"/>
      <c r="B75" s="441" t="s">
        <v>643</v>
      </c>
      <c r="C75" s="442">
        <v>2017</v>
      </c>
      <c r="D75" s="444">
        <v>1392</v>
      </c>
      <c r="E75" s="443"/>
      <c r="F75" s="444">
        <v>1392</v>
      </c>
      <c r="G75" s="419">
        <v>1392</v>
      </c>
      <c r="H75" s="445"/>
      <c r="I75" s="444"/>
      <c r="J75" s="444"/>
      <c r="K75" s="444"/>
      <c r="L75" s="444"/>
      <c r="M75" s="445"/>
      <c r="N75" s="444"/>
      <c r="O75" s="444"/>
      <c r="P75" s="444">
        <v>1392</v>
      </c>
      <c r="Q75" s="444">
        <v>1392</v>
      </c>
      <c r="R75" s="444"/>
      <c r="S75" s="444"/>
      <c r="T75" s="445"/>
      <c r="U75" s="446"/>
      <c r="V75" s="446"/>
      <c r="W75" s="448"/>
    </row>
    <row r="76" spans="1:23" s="412" customFormat="1" ht="30">
      <c r="A76" s="440"/>
      <c r="B76" s="441" t="s">
        <v>644</v>
      </c>
      <c r="C76" s="442">
        <v>2017</v>
      </c>
      <c r="D76" s="444">
        <v>1503</v>
      </c>
      <c r="E76" s="443"/>
      <c r="F76" s="444">
        <v>1503</v>
      </c>
      <c r="G76" s="419">
        <v>1503</v>
      </c>
      <c r="H76" s="445"/>
      <c r="I76" s="444"/>
      <c r="J76" s="444"/>
      <c r="K76" s="444"/>
      <c r="L76" s="444"/>
      <c r="M76" s="445"/>
      <c r="N76" s="444"/>
      <c r="O76" s="444"/>
      <c r="P76" s="444">
        <v>1503</v>
      </c>
      <c r="Q76" s="444">
        <v>1503</v>
      </c>
      <c r="R76" s="444"/>
      <c r="S76" s="444"/>
      <c r="T76" s="445"/>
      <c r="U76" s="446"/>
      <c r="V76" s="446"/>
      <c r="W76" s="448"/>
    </row>
    <row r="77" spans="1:23" hidden="1">
      <c r="A77" s="456" t="s">
        <v>609</v>
      </c>
      <c r="B77" s="456" t="s">
        <v>610</v>
      </c>
      <c r="C77" s="170"/>
      <c r="D77" s="415"/>
      <c r="E77" s="415"/>
      <c r="F77" s="417"/>
      <c r="G77" s="417"/>
      <c r="H77" s="416"/>
      <c r="I77" s="417"/>
      <c r="J77" s="417"/>
      <c r="K77" s="417"/>
      <c r="L77" s="417"/>
      <c r="M77" s="167"/>
      <c r="N77" s="415"/>
      <c r="O77" s="415"/>
      <c r="P77" s="415"/>
      <c r="Q77" s="415"/>
      <c r="R77" s="415"/>
      <c r="S77" s="415"/>
      <c r="T77" s="415"/>
      <c r="U77" s="167"/>
      <c r="V77" s="172"/>
      <c r="W77" s="172"/>
    </row>
    <row r="78" spans="1:23" hidden="1">
      <c r="A78" s="454"/>
      <c r="B78" s="455" t="s">
        <v>596</v>
      </c>
      <c r="C78" s="425"/>
      <c r="D78" s="415"/>
      <c r="E78" s="415"/>
      <c r="F78" s="417"/>
      <c r="G78" s="417"/>
      <c r="H78" s="416"/>
      <c r="I78" s="417"/>
      <c r="J78" s="417"/>
      <c r="K78" s="417"/>
      <c r="L78" s="417"/>
      <c r="M78" s="167"/>
      <c r="N78" s="415"/>
      <c r="O78" s="415"/>
      <c r="P78" s="415"/>
      <c r="Q78" s="415"/>
      <c r="R78" s="415"/>
      <c r="S78" s="415"/>
      <c r="T78" s="415"/>
      <c r="U78" s="167"/>
      <c r="V78" s="172"/>
      <c r="W78" s="172"/>
    </row>
    <row r="79" spans="1:23" ht="30">
      <c r="A79" s="456" t="s">
        <v>612</v>
      </c>
      <c r="B79" s="456" t="s">
        <v>613</v>
      </c>
      <c r="C79" s="170"/>
      <c r="D79" s="414">
        <f>SUM(D81:D81)</f>
        <v>2400</v>
      </c>
      <c r="E79" s="415"/>
      <c r="F79" s="414">
        <f>SUM(F81:F81)</f>
        <v>2400</v>
      </c>
      <c r="G79" s="414">
        <f>SUM(G81:G81)</f>
        <v>2400</v>
      </c>
      <c r="H79" s="416"/>
      <c r="I79" s="417"/>
      <c r="J79" s="417"/>
      <c r="K79" s="417"/>
      <c r="L79" s="417"/>
      <c r="M79" s="167"/>
      <c r="N79" s="415"/>
      <c r="O79" s="415"/>
      <c r="P79" s="414">
        <f>SUM(P81:P81)</f>
        <v>2400</v>
      </c>
      <c r="Q79" s="414">
        <f>SUM(Q81:Q81)</f>
        <v>2400</v>
      </c>
      <c r="R79" s="415"/>
      <c r="S79" s="415"/>
      <c r="T79" s="415"/>
      <c r="U79" s="167"/>
      <c r="V79" s="172"/>
      <c r="W79" s="172"/>
    </row>
    <row r="80" spans="1:23" hidden="1">
      <c r="A80" s="454"/>
      <c r="B80" s="455" t="s">
        <v>636</v>
      </c>
      <c r="C80" s="425"/>
      <c r="D80" s="415"/>
      <c r="E80" s="415"/>
      <c r="F80" s="417"/>
      <c r="G80" s="417"/>
      <c r="H80" s="416"/>
      <c r="I80" s="417"/>
      <c r="J80" s="417"/>
      <c r="K80" s="417"/>
      <c r="L80" s="417"/>
      <c r="M80" s="167"/>
      <c r="N80" s="415"/>
      <c r="O80" s="415"/>
      <c r="P80" s="415"/>
      <c r="Q80" s="415"/>
      <c r="R80" s="415"/>
      <c r="S80" s="415"/>
      <c r="T80" s="415"/>
      <c r="U80" s="167"/>
      <c r="V80" s="172"/>
      <c r="W80" s="172"/>
    </row>
    <row r="81" spans="1:23" s="412" customFormat="1" ht="45">
      <c r="A81" s="421">
        <v>5203</v>
      </c>
      <c r="B81" s="421" t="s">
        <v>630</v>
      </c>
      <c r="C81" s="436"/>
      <c r="D81" s="447">
        <f>SUM(D82:D82)</f>
        <v>2400</v>
      </c>
      <c r="E81" s="423"/>
      <c r="F81" s="447">
        <f>SUM(F82:F82)</f>
        <v>2400</v>
      </c>
      <c r="G81" s="447">
        <f>SUM(G82:G82)</f>
        <v>2400</v>
      </c>
      <c r="H81" s="438"/>
      <c r="I81" s="437"/>
      <c r="J81" s="437"/>
      <c r="K81" s="437"/>
      <c r="L81" s="437"/>
      <c r="M81" s="438"/>
      <c r="N81" s="437"/>
      <c r="O81" s="437"/>
      <c r="P81" s="447">
        <f>SUM(P82:P82)</f>
        <v>2400</v>
      </c>
      <c r="Q81" s="447">
        <f>SUM(Q82:Q82)</f>
        <v>2400</v>
      </c>
      <c r="R81" s="437"/>
      <c r="S81" s="437"/>
      <c r="T81" s="438"/>
      <c r="U81" s="439"/>
      <c r="V81" s="439"/>
      <c r="W81" s="439"/>
    </row>
    <row r="82" spans="1:23" ht="45">
      <c r="A82" s="454"/>
      <c r="B82" s="428" t="s">
        <v>645</v>
      </c>
      <c r="C82" s="425">
        <v>2017</v>
      </c>
      <c r="D82" s="417">
        <v>2400</v>
      </c>
      <c r="E82" s="415"/>
      <c r="F82" s="417">
        <v>2400</v>
      </c>
      <c r="G82" s="417">
        <v>2400</v>
      </c>
      <c r="H82" s="416"/>
      <c r="I82" s="417"/>
      <c r="J82" s="417"/>
      <c r="K82" s="417"/>
      <c r="L82" s="417"/>
      <c r="M82" s="167"/>
      <c r="N82" s="415"/>
      <c r="O82" s="415"/>
      <c r="P82" s="417">
        <v>2400</v>
      </c>
      <c r="Q82" s="417">
        <v>2400</v>
      </c>
      <c r="R82" s="415"/>
      <c r="S82" s="415"/>
      <c r="T82" s="415"/>
      <c r="U82" s="167"/>
      <c r="V82" s="172"/>
      <c r="W82" s="172"/>
    </row>
    <row r="83" spans="1:23" ht="60">
      <c r="A83" s="456" t="s">
        <v>615</v>
      </c>
      <c r="B83" s="456" t="s">
        <v>616</v>
      </c>
      <c r="C83" s="170"/>
      <c r="D83" s="414">
        <f>+D88+D90+D93+D84</f>
        <v>1191473</v>
      </c>
      <c r="E83" s="415"/>
      <c r="F83" s="414">
        <f>+F88+F90+F93+F84</f>
        <v>1191473</v>
      </c>
      <c r="G83" s="414">
        <f>+G88+G90+G93+G84</f>
        <v>624473</v>
      </c>
      <c r="H83" s="416"/>
      <c r="I83" s="414">
        <f>+I88+I90+I93+I84</f>
        <v>540963</v>
      </c>
      <c r="J83" s="414">
        <f>+J88+J90+J93+J84</f>
        <v>269963</v>
      </c>
      <c r="K83" s="414">
        <f>+K88+K90+K93+K84</f>
        <v>9963</v>
      </c>
      <c r="L83" s="414">
        <f>+L88+L90+L93+L84</f>
        <v>9963</v>
      </c>
      <c r="M83" s="167"/>
      <c r="N83" s="415"/>
      <c r="O83" s="415"/>
      <c r="P83" s="414">
        <f>+P88+P90+P93+P84</f>
        <v>48760</v>
      </c>
      <c r="Q83" s="414">
        <f>+Q88+Q90+Q93+Q84</f>
        <v>12760</v>
      </c>
      <c r="R83" s="415"/>
      <c r="S83" s="415"/>
      <c r="T83" s="167"/>
      <c r="U83" s="172"/>
      <c r="V83" s="172"/>
      <c r="W83" s="167"/>
    </row>
    <row r="84" spans="1:23" s="412" customFormat="1">
      <c r="A84" s="421">
        <v>5202</v>
      </c>
      <c r="B84" s="421" t="s">
        <v>629</v>
      </c>
      <c r="C84" s="436"/>
      <c r="D84" s="447">
        <f>SUM(D85:D87)</f>
        <v>447080</v>
      </c>
      <c r="E84" s="423"/>
      <c r="F84" s="447">
        <f>SUM(F85:F87)</f>
        <v>447080</v>
      </c>
      <c r="G84" s="447">
        <f>SUM(G85:G87)</f>
        <v>7080</v>
      </c>
      <c r="H84" s="438"/>
      <c r="I84" s="447">
        <f t="shared" ref="I84:L84" si="19">SUM(I85:I87)</f>
        <v>440000</v>
      </c>
      <c r="J84" s="447">
        <f t="shared" si="19"/>
        <v>220000</v>
      </c>
      <c r="K84" s="447">
        <f t="shared" si="19"/>
        <v>0</v>
      </c>
      <c r="L84" s="447">
        <f t="shared" si="19"/>
        <v>0</v>
      </c>
      <c r="M84" s="438"/>
      <c r="N84" s="437"/>
      <c r="O84" s="437"/>
      <c r="P84" s="447">
        <f>SUM(P85:P85)</f>
        <v>7080</v>
      </c>
      <c r="Q84" s="447">
        <f>SUM(Q85:Q85)</f>
        <v>7080</v>
      </c>
      <c r="R84" s="437"/>
      <c r="S84" s="437"/>
      <c r="T84" s="438"/>
      <c r="U84" s="439"/>
      <c r="V84" s="439"/>
      <c r="W84" s="438"/>
    </row>
    <row r="85" spans="1:23" ht="80.25" customHeight="1">
      <c r="A85" s="416"/>
      <c r="B85" s="428" t="s">
        <v>646</v>
      </c>
      <c r="C85" s="425">
        <v>2017</v>
      </c>
      <c r="D85" s="417">
        <v>7080</v>
      </c>
      <c r="E85" s="415"/>
      <c r="F85" s="419">
        <v>7080</v>
      </c>
      <c r="G85" s="419">
        <v>7080</v>
      </c>
      <c r="H85" s="418"/>
      <c r="I85" s="417"/>
      <c r="J85" s="417"/>
      <c r="K85" s="417"/>
      <c r="L85" s="417"/>
      <c r="M85" s="167"/>
      <c r="N85" s="415"/>
      <c r="O85" s="415"/>
      <c r="P85" s="417">
        <v>7080</v>
      </c>
      <c r="Q85" s="417">
        <v>7080</v>
      </c>
      <c r="R85" s="415"/>
      <c r="S85" s="415"/>
      <c r="T85" s="167"/>
      <c r="U85" s="172"/>
      <c r="V85" s="172"/>
      <c r="W85" s="167"/>
    </row>
    <row r="86" spans="1:23" ht="80.25" customHeight="1">
      <c r="A86" s="416"/>
      <c r="B86" s="428" t="s">
        <v>647</v>
      </c>
      <c r="C86" s="425">
        <v>2017</v>
      </c>
      <c r="D86" s="417">
        <v>220000</v>
      </c>
      <c r="E86" s="415"/>
      <c r="F86" s="419">
        <v>220000</v>
      </c>
      <c r="G86" s="419"/>
      <c r="H86" s="180" t="s">
        <v>590</v>
      </c>
      <c r="I86" s="417">
        <v>220000</v>
      </c>
      <c r="J86" s="417">
        <v>220000</v>
      </c>
      <c r="K86" s="417"/>
      <c r="L86" s="417"/>
      <c r="M86" s="167"/>
      <c r="N86" s="415"/>
      <c r="O86" s="415"/>
      <c r="P86" s="417"/>
      <c r="Q86" s="415"/>
      <c r="R86" s="415"/>
      <c r="S86" s="415"/>
      <c r="T86" s="167"/>
      <c r="U86" s="172"/>
      <c r="V86" s="172"/>
      <c r="W86" s="167"/>
    </row>
    <row r="87" spans="1:23" ht="65.25" customHeight="1">
      <c r="A87" s="416"/>
      <c r="B87" s="413" t="s">
        <v>648</v>
      </c>
      <c r="C87" s="425">
        <v>2017</v>
      </c>
      <c r="D87" s="417">
        <v>220000</v>
      </c>
      <c r="E87" s="415"/>
      <c r="F87" s="417">
        <v>220000</v>
      </c>
      <c r="G87" s="417"/>
      <c r="H87" s="180" t="s">
        <v>54</v>
      </c>
      <c r="I87" s="417">
        <v>220000</v>
      </c>
      <c r="J87" s="417"/>
      <c r="K87" s="417"/>
      <c r="L87" s="417"/>
      <c r="M87" s="416"/>
      <c r="N87" s="417"/>
      <c r="O87" s="417"/>
      <c r="P87" s="417"/>
      <c r="Q87" s="415"/>
      <c r="R87" s="415"/>
      <c r="S87" s="415"/>
      <c r="T87" s="167"/>
      <c r="U87" s="172"/>
      <c r="V87" s="172"/>
      <c r="W87" s="167"/>
    </row>
    <row r="88" spans="1:23" s="412" customFormat="1" ht="45">
      <c r="A88" s="421">
        <v>5203</v>
      </c>
      <c r="B88" s="421" t="s">
        <v>630</v>
      </c>
      <c r="C88" s="436"/>
      <c r="D88" s="447">
        <f>SUM(D89:D89)</f>
        <v>9963</v>
      </c>
      <c r="E88" s="423"/>
      <c r="F88" s="447">
        <f>SUM(F89:F89)</f>
        <v>9963</v>
      </c>
      <c r="G88" s="447">
        <f>SUM(G89:G89)</f>
        <v>9963</v>
      </c>
      <c r="H88" s="438"/>
      <c r="I88" s="447">
        <f t="shared" ref="I88:L88" si="20">SUM(I89:I89)</f>
        <v>9963</v>
      </c>
      <c r="J88" s="447">
        <f t="shared" si="20"/>
        <v>9963</v>
      </c>
      <c r="K88" s="447">
        <f t="shared" si="20"/>
        <v>9963</v>
      </c>
      <c r="L88" s="447">
        <f t="shared" si="20"/>
        <v>9963</v>
      </c>
      <c r="M88" s="438"/>
      <c r="N88" s="437"/>
      <c r="O88" s="437"/>
      <c r="P88" s="447">
        <f>SUM(P89:P89)</f>
        <v>0</v>
      </c>
      <c r="Q88" s="447">
        <f>SUM(Q89:Q89)</f>
        <v>0</v>
      </c>
      <c r="R88" s="437"/>
      <c r="S88" s="437"/>
      <c r="T88" s="438"/>
      <c r="U88" s="439"/>
      <c r="V88" s="439"/>
      <c r="W88" s="439"/>
    </row>
    <row r="89" spans="1:23" ht="45.75" customHeight="1">
      <c r="A89" s="413"/>
      <c r="B89" s="428" t="s">
        <v>649</v>
      </c>
      <c r="C89" s="416">
        <v>2017</v>
      </c>
      <c r="D89" s="417">
        <v>9963</v>
      </c>
      <c r="E89" s="417"/>
      <c r="F89" s="417">
        <v>9963</v>
      </c>
      <c r="G89" s="417">
        <v>9963</v>
      </c>
      <c r="H89" s="418"/>
      <c r="I89" s="417">
        <v>9963</v>
      </c>
      <c r="J89" s="417">
        <v>9963</v>
      </c>
      <c r="K89" s="417">
        <v>9963</v>
      </c>
      <c r="L89" s="417">
        <v>9963</v>
      </c>
      <c r="M89" s="420"/>
      <c r="N89" s="417"/>
      <c r="O89" s="417"/>
      <c r="P89" s="417"/>
      <c r="Q89" s="417"/>
      <c r="R89" s="415"/>
      <c r="S89" s="415"/>
      <c r="T89" s="397"/>
      <c r="U89" s="172"/>
      <c r="V89" s="172"/>
      <c r="W89" s="167"/>
    </row>
    <row r="90" spans="1:23" s="412" customFormat="1" ht="30">
      <c r="A90" s="421">
        <v>5204</v>
      </c>
      <c r="B90" s="421" t="s">
        <v>632</v>
      </c>
      <c r="C90" s="436"/>
      <c r="D90" s="447">
        <f>SUM(D91:D92)</f>
        <v>38200</v>
      </c>
      <c r="E90" s="423"/>
      <c r="F90" s="447">
        <f t="shared" ref="F90:G90" si="21">SUM(F91:F92)</f>
        <v>38200</v>
      </c>
      <c r="G90" s="447">
        <f t="shared" si="21"/>
        <v>2200</v>
      </c>
      <c r="H90" s="438"/>
      <c r="I90" s="437"/>
      <c r="J90" s="437"/>
      <c r="K90" s="437"/>
      <c r="L90" s="437"/>
      <c r="M90" s="438"/>
      <c r="N90" s="437"/>
      <c r="O90" s="437"/>
      <c r="P90" s="447">
        <f t="shared" ref="P90:Q90" si="22">SUM(P91:P92)</f>
        <v>38200</v>
      </c>
      <c r="Q90" s="447">
        <f t="shared" si="22"/>
        <v>2200</v>
      </c>
      <c r="R90" s="437"/>
      <c r="S90" s="437"/>
      <c r="T90" s="438"/>
      <c r="U90" s="439"/>
      <c r="V90" s="439"/>
      <c r="W90" s="439"/>
    </row>
    <row r="91" spans="1:23" ht="30">
      <c r="A91" s="454"/>
      <c r="B91" s="428" t="s">
        <v>650</v>
      </c>
      <c r="C91" s="425">
        <v>2017</v>
      </c>
      <c r="D91" s="417">
        <v>36000</v>
      </c>
      <c r="E91" s="415"/>
      <c r="F91" s="417">
        <v>36000</v>
      </c>
      <c r="G91" s="417"/>
      <c r="H91" s="416"/>
      <c r="I91" s="417"/>
      <c r="J91" s="417"/>
      <c r="K91" s="417"/>
      <c r="L91" s="417"/>
      <c r="M91" s="167"/>
      <c r="N91" s="415"/>
      <c r="O91" s="417"/>
      <c r="P91" s="417">
        <v>36000</v>
      </c>
      <c r="Q91" s="417"/>
      <c r="R91" s="415"/>
      <c r="S91" s="415"/>
      <c r="T91" s="415"/>
      <c r="U91" s="167"/>
      <c r="V91" s="172"/>
      <c r="W91" s="172"/>
    </row>
    <row r="92" spans="1:23">
      <c r="A92" s="454"/>
      <c r="B92" s="428" t="s">
        <v>651</v>
      </c>
      <c r="C92" s="425">
        <v>2017</v>
      </c>
      <c r="D92" s="417">
        <v>2200</v>
      </c>
      <c r="E92" s="415"/>
      <c r="F92" s="417">
        <v>2200</v>
      </c>
      <c r="G92" s="417">
        <v>2200</v>
      </c>
      <c r="H92" s="416"/>
      <c r="I92" s="417"/>
      <c r="J92" s="417"/>
      <c r="K92" s="417"/>
      <c r="L92" s="417"/>
      <c r="M92" s="167"/>
      <c r="N92" s="415"/>
      <c r="O92" s="417"/>
      <c r="P92" s="417">
        <v>2200</v>
      </c>
      <c r="Q92" s="417">
        <v>2200</v>
      </c>
      <c r="R92" s="415"/>
      <c r="S92" s="415"/>
      <c r="T92" s="415"/>
      <c r="U92" s="167"/>
      <c r="V92" s="172"/>
      <c r="W92" s="172"/>
    </row>
    <row r="93" spans="1:23" s="412" customFormat="1" ht="30">
      <c r="A93" s="421">
        <v>5206</v>
      </c>
      <c r="B93" s="421" t="s">
        <v>410</v>
      </c>
      <c r="C93" s="436"/>
      <c r="D93" s="447">
        <f>SUM(D94:D94)</f>
        <v>696230</v>
      </c>
      <c r="E93" s="423"/>
      <c r="F93" s="447">
        <f>SUM(F94:F94)</f>
        <v>696230</v>
      </c>
      <c r="G93" s="447">
        <f>SUM(G94:G94)</f>
        <v>605230</v>
      </c>
      <c r="H93" s="438"/>
      <c r="I93" s="447">
        <f t="shared" ref="I93:L93" si="23">SUM(I94:I94)</f>
        <v>91000</v>
      </c>
      <c r="J93" s="447">
        <f t="shared" si="23"/>
        <v>40000</v>
      </c>
      <c r="K93" s="447">
        <f t="shared" si="23"/>
        <v>0</v>
      </c>
      <c r="L93" s="447">
        <f t="shared" si="23"/>
        <v>0</v>
      </c>
      <c r="M93" s="438"/>
      <c r="N93" s="437"/>
      <c r="O93" s="437"/>
      <c r="P93" s="447">
        <f t="shared" ref="P93:Q94" si="24">SUM(P94:P97)</f>
        <v>3480</v>
      </c>
      <c r="Q93" s="447">
        <f t="shared" si="24"/>
        <v>3480</v>
      </c>
      <c r="R93" s="437"/>
      <c r="S93" s="447">
        <f>SUM(S94:S94)</f>
        <v>601750</v>
      </c>
      <c r="T93" s="447">
        <f>SUM(T94:T94)</f>
        <v>601750</v>
      </c>
      <c r="U93" s="439"/>
      <c r="V93" s="447"/>
      <c r="W93" s="447"/>
    </row>
    <row r="94" spans="1:23" s="412" customFormat="1">
      <c r="A94" s="440"/>
      <c r="B94" s="440" t="s">
        <v>634</v>
      </c>
      <c r="C94" s="442"/>
      <c r="D94" s="414">
        <f>SUM(D95:D98)</f>
        <v>696230</v>
      </c>
      <c r="E94" s="443"/>
      <c r="F94" s="414">
        <f>SUM(F95:F98)</f>
        <v>696230</v>
      </c>
      <c r="G94" s="414">
        <f>SUM(G95:G98)</f>
        <v>605230</v>
      </c>
      <c r="H94" s="445"/>
      <c r="I94" s="414">
        <f t="shared" ref="I94:L94" si="25">SUM(I95:I98)</f>
        <v>91000</v>
      </c>
      <c r="J94" s="414">
        <f t="shared" si="25"/>
        <v>40000</v>
      </c>
      <c r="K94" s="414">
        <f t="shared" si="25"/>
        <v>0</v>
      </c>
      <c r="L94" s="414">
        <f t="shared" si="25"/>
        <v>0</v>
      </c>
      <c r="M94" s="445"/>
      <c r="N94" s="444"/>
      <c r="O94" s="444"/>
      <c r="P94" s="414">
        <f t="shared" si="24"/>
        <v>3480</v>
      </c>
      <c r="Q94" s="414">
        <f t="shared" si="24"/>
        <v>3480</v>
      </c>
      <c r="R94" s="444"/>
      <c r="S94" s="414">
        <f t="shared" ref="S94:T94" si="26">SUM(S95:S98)</f>
        <v>601750</v>
      </c>
      <c r="T94" s="414">
        <f t="shared" si="26"/>
        <v>601750</v>
      </c>
      <c r="U94" s="446"/>
      <c r="V94" s="446"/>
      <c r="W94" s="448"/>
    </row>
    <row r="95" spans="1:23" s="412" customFormat="1">
      <c r="A95" s="440"/>
      <c r="B95" s="441" t="s">
        <v>652</v>
      </c>
      <c r="C95" s="442">
        <v>2017</v>
      </c>
      <c r="D95" s="419">
        <v>40000</v>
      </c>
      <c r="E95" s="443"/>
      <c r="F95" s="419">
        <v>40000</v>
      </c>
      <c r="G95" s="444"/>
      <c r="H95" s="457" t="s">
        <v>590</v>
      </c>
      <c r="I95" s="419">
        <v>40000</v>
      </c>
      <c r="J95" s="419">
        <v>40000</v>
      </c>
      <c r="K95" s="444"/>
      <c r="L95" s="444"/>
      <c r="M95" s="445"/>
      <c r="N95" s="444"/>
      <c r="O95" s="444"/>
      <c r="P95" s="414"/>
      <c r="Q95" s="414"/>
      <c r="R95" s="444"/>
      <c r="S95" s="444"/>
      <c r="T95" s="445"/>
      <c r="U95" s="446"/>
      <c r="V95" s="446"/>
      <c r="W95" s="448"/>
    </row>
    <row r="96" spans="1:23" ht="35.25" customHeight="1">
      <c r="A96" s="416"/>
      <c r="B96" s="413" t="s">
        <v>653</v>
      </c>
      <c r="C96" s="425">
        <v>2017</v>
      </c>
      <c r="D96" s="417">
        <v>51000</v>
      </c>
      <c r="E96" s="415"/>
      <c r="F96" s="417">
        <v>51000</v>
      </c>
      <c r="G96" s="417"/>
      <c r="H96" s="180" t="s">
        <v>54</v>
      </c>
      <c r="I96" s="417">
        <v>51000</v>
      </c>
      <c r="J96" s="417"/>
      <c r="K96" s="417"/>
      <c r="L96" s="417"/>
      <c r="M96" s="416"/>
      <c r="N96" s="417"/>
      <c r="O96" s="417"/>
      <c r="P96" s="417"/>
      <c r="Q96" s="415"/>
      <c r="R96" s="415"/>
      <c r="S96" s="415"/>
      <c r="T96" s="167"/>
      <c r="U96" s="172"/>
      <c r="V96" s="172"/>
      <c r="W96" s="167"/>
    </row>
    <row r="97" spans="1:23" ht="30" customHeight="1">
      <c r="A97" s="167"/>
      <c r="B97" s="428" t="s">
        <v>654</v>
      </c>
      <c r="C97" s="425">
        <v>2017</v>
      </c>
      <c r="D97" s="417">
        <v>601750</v>
      </c>
      <c r="E97" s="415"/>
      <c r="F97" s="417">
        <v>601750</v>
      </c>
      <c r="G97" s="417">
        <v>601750</v>
      </c>
      <c r="H97" s="416"/>
      <c r="I97" s="417"/>
      <c r="J97" s="417"/>
      <c r="K97" s="417"/>
      <c r="L97" s="417"/>
      <c r="M97" s="167"/>
      <c r="N97" s="415"/>
      <c r="O97" s="415"/>
      <c r="P97" s="417"/>
      <c r="Q97" s="415"/>
      <c r="R97" s="458" t="s">
        <v>120</v>
      </c>
      <c r="S97" s="417">
        <v>601750</v>
      </c>
      <c r="T97" s="417">
        <v>601750</v>
      </c>
      <c r="U97" s="167"/>
      <c r="V97" s="172"/>
      <c r="W97" s="172"/>
    </row>
    <row r="98" spans="1:23" ht="80.25" customHeight="1">
      <c r="A98" s="416"/>
      <c r="B98" s="428" t="s">
        <v>655</v>
      </c>
      <c r="C98" s="425">
        <v>2017</v>
      </c>
      <c r="D98" s="417">
        <v>3480</v>
      </c>
      <c r="E98" s="415"/>
      <c r="F98" s="419">
        <v>3480</v>
      </c>
      <c r="G98" s="419">
        <v>3480</v>
      </c>
      <c r="H98" s="418"/>
      <c r="I98" s="417"/>
      <c r="J98" s="417"/>
      <c r="K98" s="417"/>
      <c r="L98" s="417"/>
      <c r="M98" s="167"/>
      <c r="N98" s="415"/>
      <c r="O98" s="415"/>
      <c r="P98" s="417">
        <v>3480</v>
      </c>
      <c r="Q98" s="417">
        <v>3480</v>
      </c>
      <c r="R98" s="415"/>
      <c r="S98" s="415"/>
      <c r="T98" s="167"/>
      <c r="U98" s="172"/>
      <c r="V98" s="172"/>
      <c r="W98" s="167"/>
    </row>
    <row r="99" spans="1:23">
      <c r="A99" s="456" t="s">
        <v>622</v>
      </c>
      <c r="B99" s="456" t="s">
        <v>623</v>
      </c>
      <c r="C99" s="170"/>
      <c r="D99" s="415">
        <f>+D102+D104+D100+D106</f>
        <v>356979</v>
      </c>
      <c r="E99" s="415"/>
      <c r="F99" s="415">
        <f>+F102+F104+F100+F106</f>
        <v>356979</v>
      </c>
      <c r="G99" s="415">
        <f>+G102+G104+G100+G106+G104</f>
        <v>12979</v>
      </c>
      <c r="H99" s="416"/>
      <c r="I99" s="417"/>
      <c r="J99" s="417"/>
      <c r="K99" s="417"/>
      <c r="L99" s="417"/>
      <c r="M99" s="167"/>
      <c r="N99" s="415"/>
      <c r="O99" s="415"/>
      <c r="P99" s="415">
        <f t="shared" ref="P99:Q99" si="27">+P102+P104+P100</f>
        <v>0</v>
      </c>
      <c r="Q99" s="415">
        <f t="shared" si="27"/>
        <v>0</v>
      </c>
      <c r="R99" s="415"/>
      <c r="S99" s="415">
        <f t="shared" ref="S99:T99" si="28">+S102+S104+S100+S106+S104</f>
        <v>7826</v>
      </c>
      <c r="T99" s="415">
        <f t="shared" si="28"/>
        <v>7826</v>
      </c>
      <c r="U99" s="167"/>
      <c r="V99" s="415">
        <f>+V102+V104+V100+V106</f>
        <v>349153</v>
      </c>
      <c r="W99" s="415">
        <f>+W102+W104+W100+W106</f>
        <v>5153</v>
      </c>
    </row>
    <row r="100" spans="1:23" s="412" customFormat="1" ht="30">
      <c r="A100" s="421">
        <v>5201</v>
      </c>
      <c r="B100" s="421" t="s">
        <v>628</v>
      </c>
      <c r="C100" s="436"/>
      <c r="D100" s="447">
        <f>SUM(D101:D101)</f>
        <v>7826</v>
      </c>
      <c r="E100" s="423"/>
      <c r="F100" s="447">
        <f>SUM(F101:F101)</f>
        <v>7826</v>
      </c>
      <c r="G100" s="447">
        <f>SUM(G101:G101)</f>
        <v>7826</v>
      </c>
      <c r="H100" s="438"/>
      <c r="I100" s="437"/>
      <c r="J100" s="437"/>
      <c r="K100" s="437"/>
      <c r="L100" s="437"/>
      <c r="M100" s="438"/>
      <c r="N100" s="437"/>
      <c r="O100" s="437"/>
      <c r="P100" s="447">
        <f t="shared" ref="P100:T100" si="29">SUM(P101:P101)</f>
        <v>0</v>
      </c>
      <c r="Q100" s="447">
        <f t="shared" si="29"/>
        <v>0</v>
      </c>
      <c r="R100" s="437"/>
      <c r="S100" s="447">
        <f t="shared" si="29"/>
        <v>7826</v>
      </c>
      <c r="T100" s="447">
        <f t="shared" si="29"/>
        <v>7826</v>
      </c>
      <c r="U100" s="438"/>
      <c r="V100" s="439"/>
      <c r="W100" s="439"/>
    </row>
    <row r="101" spans="1:23" s="412" customFormat="1">
      <c r="A101" s="440"/>
      <c r="B101" s="441" t="s">
        <v>656</v>
      </c>
      <c r="C101" s="442">
        <v>2017</v>
      </c>
      <c r="D101" s="444">
        <v>7826</v>
      </c>
      <c r="E101" s="443"/>
      <c r="F101" s="444">
        <v>7826</v>
      </c>
      <c r="G101" s="444">
        <v>7826</v>
      </c>
      <c r="H101" s="445"/>
      <c r="I101" s="444"/>
      <c r="J101" s="444"/>
      <c r="K101" s="444"/>
      <c r="L101" s="444"/>
      <c r="M101" s="445"/>
      <c r="N101" s="444"/>
      <c r="O101" s="444"/>
      <c r="P101" s="444"/>
      <c r="Q101" s="444"/>
      <c r="R101" s="459" t="s">
        <v>120</v>
      </c>
      <c r="S101" s="444">
        <v>7826</v>
      </c>
      <c r="T101" s="444">
        <v>7826</v>
      </c>
      <c r="U101" s="445"/>
      <c r="V101" s="446"/>
      <c r="W101" s="446"/>
    </row>
    <row r="102" spans="1:23" s="412" customFormat="1" ht="30">
      <c r="A102" s="421">
        <v>5204</v>
      </c>
      <c r="B102" s="421" t="s">
        <v>632</v>
      </c>
      <c r="C102" s="436"/>
      <c r="D102" s="447">
        <f>SUM(D103:D103)</f>
        <v>256000</v>
      </c>
      <c r="E102" s="423"/>
      <c r="F102" s="447">
        <f>SUM(F103:F103)</f>
        <v>256000</v>
      </c>
      <c r="G102" s="437"/>
      <c r="H102" s="438"/>
      <c r="I102" s="437"/>
      <c r="J102" s="437"/>
      <c r="K102" s="437"/>
      <c r="L102" s="437"/>
      <c r="M102" s="438"/>
      <c r="N102" s="437"/>
      <c r="O102" s="437"/>
      <c r="P102" s="437"/>
      <c r="Q102" s="437"/>
      <c r="R102" s="437"/>
      <c r="S102" s="437"/>
      <c r="T102" s="438"/>
      <c r="U102" s="438"/>
      <c r="V102" s="447">
        <f>SUM(V103:V103)</f>
        <v>256000</v>
      </c>
      <c r="W102" s="439"/>
    </row>
    <row r="103" spans="1:23" s="412" customFormat="1" ht="30">
      <c r="A103" s="440"/>
      <c r="B103" s="440" t="s">
        <v>657</v>
      </c>
      <c r="C103" s="442">
        <v>2017</v>
      </c>
      <c r="D103" s="444">
        <v>256000</v>
      </c>
      <c r="E103" s="443"/>
      <c r="F103" s="444">
        <v>256000</v>
      </c>
      <c r="G103" s="444"/>
      <c r="H103" s="445"/>
      <c r="I103" s="444"/>
      <c r="J103" s="444"/>
      <c r="K103" s="444"/>
      <c r="L103" s="444"/>
      <c r="M103" s="445"/>
      <c r="N103" s="444"/>
      <c r="O103" s="444"/>
      <c r="P103" s="444"/>
      <c r="Q103" s="444"/>
      <c r="R103" s="444"/>
      <c r="S103" s="444"/>
      <c r="T103" s="445"/>
      <c r="U103" s="445">
        <v>96</v>
      </c>
      <c r="V103" s="444">
        <v>256000</v>
      </c>
      <c r="W103" s="446"/>
    </row>
    <row r="104" spans="1:23" s="412" customFormat="1" ht="30">
      <c r="A104" s="421">
        <v>5205</v>
      </c>
      <c r="B104" s="421" t="s">
        <v>633</v>
      </c>
      <c r="C104" s="436"/>
      <c r="D104" s="447">
        <f>SUM(D105:D105)</f>
        <v>88000</v>
      </c>
      <c r="E104" s="423"/>
      <c r="F104" s="447">
        <f>SUM(F105:F105)</f>
        <v>88000</v>
      </c>
      <c r="G104" s="437"/>
      <c r="H104" s="438"/>
      <c r="I104" s="437"/>
      <c r="J104" s="437"/>
      <c r="K104" s="437"/>
      <c r="L104" s="437"/>
      <c r="M104" s="438"/>
      <c r="N104" s="437"/>
      <c r="O104" s="437"/>
      <c r="P104" s="437"/>
      <c r="Q104" s="437"/>
      <c r="R104" s="437"/>
      <c r="S104" s="437"/>
      <c r="T104" s="438"/>
      <c r="U104" s="438"/>
      <c r="V104" s="447">
        <f t="shared" ref="V104:W104" si="30">SUM(V105:V105)</f>
        <v>88000</v>
      </c>
      <c r="W104" s="447">
        <f t="shared" si="30"/>
        <v>0</v>
      </c>
    </row>
    <row r="105" spans="1:23" s="412" customFormat="1">
      <c r="A105" s="440"/>
      <c r="B105" s="440" t="s">
        <v>658</v>
      </c>
      <c r="C105" s="442">
        <v>2017</v>
      </c>
      <c r="D105" s="444">
        <v>88000</v>
      </c>
      <c r="E105" s="443"/>
      <c r="F105" s="444">
        <v>88000</v>
      </c>
      <c r="G105" s="444"/>
      <c r="H105" s="445"/>
      <c r="I105" s="444"/>
      <c r="J105" s="444"/>
      <c r="K105" s="444"/>
      <c r="L105" s="444"/>
      <c r="M105" s="445"/>
      <c r="N105" s="444"/>
      <c r="O105" s="444"/>
      <c r="P105" s="444"/>
      <c r="Q105" s="444"/>
      <c r="R105" s="444"/>
      <c r="S105" s="444"/>
      <c r="T105" s="445"/>
      <c r="U105" s="444">
        <v>96</v>
      </c>
      <c r="V105" s="446">
        <v>88000</v>
      </c>
      <c r="W105" s="448"/>
    </row>
    <row r="106" spans="1:23" s="412" customFormat="1" ht="30">
      <c r="A106" s="421">
        <v>5206</v>
      </c>
      <c r="B106" s="421" t="s">
        <v>410</v>
      </c>
      <c r="C106" s="436"/>
      <c r="D106" s="447">
        <f>SUM(D107:D107)</f>
        <v>5153</v>
      </c>
      <c r="E106" s="423"/>
      <c r="F106" s="447">
        <f>SUM(F107:F107)</f>
        <v>5153</v>
      </c>
      <c r="G106" s="447">
        <f>SUM(G107:G107)</f>
        <v>5153</v>
      </c>
      <c r="H106" s="438"/>
      <c r="I106" s="447">
        <f t="shared" ref="I106:L106" si="31">SUM(I107:I107)</f>
        <v>0</v>
      </c>
      <c r="J106" s="447">
        <f t="shared" si="31"/>
        <v>0</v>
      </c>
      <c r="K106" s="447">
        <f t="shared" si="31"/>
        <v>0</v>
      </c>
      <c r="L106" s="447">
        <f t="shared" si="31"/>
        <v>0</v>
      </c>
      <c r="M106" s="438"/>
      <c r="N106" s="437"/>
      <c r="O106" s="437"/>
      <c r="P106" s="447">
        <f t="shared" ref="P106:Q106" si="32">SUM(P107:P110)</f>
        <v>116070</v>
      </c>
      <c r="Q106" s="447">
        <f t="shared" si="32"/>
        <v>22800</v>
      </c>
      <c r="R106" s="437"/>
      <c r="S106" s="447">
        <f>SUM(S107:S107)</f>
        <v>0</v>
      </c>
      <c r="T106" s="447">
        <f>SUM(T107:T107)</f>
        <v>0</v>
      </c>
      <c r="U106" s="439"/>
      <c r="V106" s="447">
        <v>5153</v>
      </c>
      <c r="W106" s="447">
        <v>5153</v>
      </c>
    </row>
    <row r="107" spans="1:23" s="412" customFormat="1" ht="45">
      <c r="A107" s="440"/>
      <c r="B107" s="441" t="s">
        <v>659</v>
      </c>
      <c r="C107" s="442">
        <v>2017</v>
      </c>
      <c r="D107" s="444">
        <v>5153</v>
      </c>
      <c r="E107" s="443"/>
      <c r="F107" s="444">
        <v>5153</v>
      </c>
      <c r="G107" s="444">
        <v>5153</v>
      </c>
      <c r="H107" s="445"/>
      <c r="I107" s="444"/>
      <c r="J107" s="444"/>
      <c r="K107" s="444"/>
      <c r="L107" s="444"/>
      <c r="M107" s="445"/>
      <c r="N107" s="444"/>
      <c r="O107" s="444"/>
      <c r="P107" s="444"/>
      <c r="Q107" s="444"/>
      <c r="R107" s="444"/>
      <c r="S107" s="444"/>
      <c r="T107" s="445"/>
      <c r="U107" s="444">
        <v>96</v>
      </c>
      <c r="V107" s="446">
        <v>5153</v>
      </c>
      <c r="W107" s="448">
        <v>5153</v>
      </c>
    </row>
    <row r="108" spans="1:23" s="412" customFormat="1" ht="31.5" customHeight="1">
      <c r="A108" s="407">
        <v>5300</v>
      </c>
      <c r="B108" s="408" t="s">
        <v>660</v>
      </c>
      <c r="C108" s="409"/>
      <c r="D108" s="410">
        <f>D109+D114+D116+D118+D120+D122+D125+D127</f>
        <v>92911</v>
      </c>
      <c r="E108" s="410">
        <f>E109+E114+E116+E118+E120+E122+E125+E127</f>
        <v>0</v>
      </c>
      <c r="F108" s="410">
        <f>F109+F114+F116+F118+F120+F122+F125+F127</f>
        <v>92911</v>
      </c>
      <c r="G108" s="410">
        <f>G109+G114+G116+G118+G120+G122+G125+G127</f>
        <v>36481</v>
      </c>
      <c r="H108" s="409"/>
      <c r="I108" s="410">
        <f>I109+I114+I116+I118+I120+I122+I125+I127</f>
        <v>0</v>
      </c>
      <c r="J108" s="410">
        <f>J109+J114+J116+J118+J120+J122+J125+J127</f>
        <v>0</v>
      </c>
      <c r="K108" s="410">
        <f>K109+K114+K116+K118+K120+K122+K125+K127</f>
        <v>0</v>
      </c>
      <c r="L108" s="410">
        <f>L109+L114+L116+L118+L120+L122+L125+L127</f>
        <v>0</v>
      </c>
      <c r="M108" s="460"/>
      <c r="N108" s="410">
        <f>N109+N114+N116+N118+N120+N122+N125+N127</f>
        <v>0</v>
      </c>
      <c r="O108" s="410">
        <f>O109+O114+O116+O118+O120+O122+O125+O127</f>
        <v>0</v>
      </c>
      <c r="P108" s="410">
        <f>P109+P114+P116+P118+P120+P122+P125+P127</f>
        <v>79230</v>
      </c>
      <c r="Q108" s="410">
        <f>Q109+Q114+Q116+Q118+Q120+Q122+Q125+Q127</f>
        <v>22800</v>
      </c>
      <c r="R108" s="410"/>
      <c r="S108" s="410">
        <f>S109+S114+S116+S118+S120+S122+S125+S127</f>
        <v>0</v>
      </c>
      <c r="T108" s="410">
        <f>T109+T114+T116+T118+T120+T122+T125+T127</f>
        <v>0</v>
      </c>
      <c r="U108" s="460"/>
      <c r="V108" s="461">
        <f>V109+V114+V116+V118+V120+V122+V125+V127</f>
        <v>0</v>
      </c>
      <c r="W108" s="461">
        <f>W109+W114+W116+W118+W120+W122+W125+W127</f>
        <v>0</v>
      </c>
    </row>
    <row r="109" spans="1:23" ht="17.25" customHeight="1">
      <c r="A109" s="413" t="s">
        <v>586</v>
      </c>
      <c r="B109" s="413" t="s">
        <v>587</v>
      </c>
      <c r="C109" s="170"/>
      <c r="D109" s="415">
        <f>+D110+D112</f>
        <v>50521</v>
      </c>
      <c r="E109" s="415">
        <f t="shared" ref="E109:G109" si="33">+E110+E112</f>
        <v>0</v>
      </c>
      <c r="F109" s="415">
        <f t="shared" si="33"/>
        <v>50521</v>
      </c>
      <c r="G109" s="415">
        <f t="shared" si="33"/>
        <v>13681</v>
      </c>
      <c r="H109" s="416"/>
      <c r="I109" s="415">
        <f t="shared" ref="I109:L109" si="34">+I110+I112</f>
        <v>0</v>
      </c>
      <c r="J109" s="415">
        <f t="shared" si="34"/>
        <v>0</v>
      </c>
      <c r="K109" s="415">
        <f t="shared" si="34"/>
        <v>0</v>
      </c>
      <c r="L109" s="415">
        <f t="shared" si="34"/>
        <v>0</v>
      </c>
      <c r="M109" s="167"/>
      <c r="N109" s="415">
        <f t="shared" ref="N109:S109" si="35">+N110+N112</f>
        <v>0</v>
      </c>
      <c r="O109" s="415">
        <f t="shared" si="35"/>
        <v>0</v>
      </c>
      <c r="P109" s="415">
        <f t="shared" si="35"/>
        <v>36840</v>
      </c>
      <c r="Q109" s="415">
        <f t="shared" si="35"/>
        <v>0</v>
      </c>
      <c r="R109" s="415">
        <f t="shared" si="35"/>
        <v>0</v>
      </c>
      <c r="S109" s="415">
        <f t="shared" si="35"/>
        <v>0</v>
      </c>
      <c r="T109" s="167"/>
      <c r="U109" s="415">
        <f t="shared" ref="U109:V109" si="36">+U110+U112</f>
        <v>0</v>
      </c>
      <c r="V109" s="415">
        <f t="shared" si="36"/>
        <v>0</v>
      </c>
      <c r="W109" s="167"/>
    </row>
    <row r="110" spans="1:23" s="412" customFormat="1" ht="45" hidden="1">
      <c r="A110" s="421">
        <v>5301</v>
      </c>
      <c r="B110" s="421" t="s">
        <v>661</v>
      </c>
      <c r="C110" s="421"/>
      <c r="D110" s="421"/>
      <c r="E110" s="421"/>
      <c r="F110" s="421"/>
      <c r="G110" s="421"/>
      <c r="H110" s="421"/>
      <c r="I110" s="421"/>
      <c r="J110" s="421"/>
      <c r="K110" s="421"/>
      <c r="L110" s="421"/>
      <c r="M110" s="421"/>
      <c r="N110" s="421"/>
      <c r="O110" s="421"/>
      <c r="P110" s="421"/>
      <c r="Q110" s="421"/>
      <c r="R110" s="421"/>
      <c r="S110" s="421"/>
      <c r="T110" s="421"/>
      <c r="U110" s="421"/>
      <c r="V110" s="421"/>
      <c r="W110" s="421"/>
    </row>
    <row r="111" spans="1:23" hidden="1">
      <c r="A111" s="413"/>
      <c r="B111" s="413" t="s">
        <v>631</v>
      </c>
      <c r="C111" s="425"/>
      <c r="D111" s="415"/>
      <c r="E111" s="415"/>
      <c r="F111" s="417"/>
      <c r="G111" s="417"/>
      <c r="H111" s="416"/>
      <c r="I111" s="417"/>
      <c r="J111" s="417"/>
      <c r="K111" s="417"/>
      <c r="L111" s="417"/>
      <c r="M111" s="167"/>
      <c r="N111" s="415"/>
      <c r="O111" s="415"/>
      <c r="P111" s="415"/>
      <c r="Q111" s="415"/>
      <c r="R111" s="415"/>
      <c r="S111" s="415"/>
      <c r="T111" s="415"/>
      <c r="U111" s="167"/>
      <c r="V111" s="172"/>
      <c r="W111" s="172"/>
    </row>
    <row r="112" spans="1:23" s="412" customFormat="1" ht="30">
      <c r="A112" s="421">
        <v>5309</v>
      </c>
      <c r="B112" s="421" t="s">
        <v>662</v>
      </c>
      <c r="C112" s="436"/>
      <c r="D112" s="447">
        <f t="shared" ref="D112:G112" si="37">SUM(D113:D113)</f>
        <v>50521</v>
      </c>
      <c r="E112" s="423"/>
      <c r="F112" s="447">
        <f t="shared" si="37"/>
        <v>50521</v>
      </c>
      <c r="G112" s="447">
        <f t="shared" si="37"/>
        <v>13681</v>
      </c>
      <c r="H112" s="438"/>
      <c r="I112" s="437"/>
      <c r="J112" s="437"/>
      <c r="K112" s="437"/>
      <c r="L112" s="437"/>
      <c r="M112" s="449"/>
      <c r="N112" s="423"/>
      <c r="O112" s="423"/>
      <c r="P112" s="447">
        <f t="shared" ref="P112" si="38">SUM(P113:P113)</f>
        <v>36840</v>
      </c>
      <c r="Q112" s="423"/>
      <c r="R112" s="423"/>
      <c r="S112" s="423"/>
      <c r="T112" s="449"/>
      <c r="U112" s="178"/>
      <c r="V112" s="178"/>
      <c r="W112" s="438"/>
    </row>
    <row r="113" spans="1:23" ht="30">
      <c r="A113" s="413"/>
      <c r="B113" s="395" t="s">
        <v>663</v>
      </c>
      <c r="C113" s="425">
        <v>2017</v>
      </c>
      <c r="D113" s="417">
        <v>50521</v>
      </c>
      <c r="E113" s="415"/>
      <c r="F113" s="417">
        <v>50521</v>
      </c>
      <c r="G113" s="417">
        <v>13681</v>
      </c>
      <c r="H113" s="167" t="s">
        <v>664</v>
      </c>
      <c r="I113" s="417">
        <v>13681</v>
      </c>
      <c r="J113" s="417"/>
      <c r="K113" s="417">
        <v>13681</v>
      </c>
      <c r="L113" s="417"/>
      <c r="M113" s="167"/>
      <c r="N113" s="415"/>
      <c r="O113" s="415"/>
      <c r="P113" s="417">
        <v>36840</v>
      </c>
      <c r="Q113" s="415"/>
      <c r="R113" s="415"/>
      <c r="S113" s="415"/>
      <c r="T113" s="167"/>
      <c r="U113" s="172"/>
      <c r="V113" s="172"/>
      <c r="W113" s="167"/>
    </row>
    <row r="114" spans="1:23" hidden="1">
      <c r="A114" s="413" t="s">
        <v>594</v>
      </c>
      <c r="B114" s="413" t="s">
        <v>595</v>
      </c>
      <c r="C114" s="425"/>
      <c r="D114" s="415"/>
      <c r="E114" s="415"/>
      <c r="F114" s="417"/>
      <c r="G114" s="417"/>
      <c r="H114" s="416"/>
      <c r="I114" s="417"/>
      <c r="J114" s="417"/>
      <c r="K114" s="417"/>
      <c r="L114" s="417"/>
      <c r="M114" s="167"/>
      <c r="N114" s="415"/>
      <c r="O114" s="415"/>
      <c r="P114" s="415"/>
      <c r="Q114" s="415"/>
      <c r="R114" s="415"/>
      <c r="S114" s="415"/>
      <c r="T114" s="415"/>
      <c r="U114" s="167"/>
      <c r="V114" s="172"/>
      <c r="W114" s="172"/>
    </row>
    <row r="115" spans="1:23" hidden="1">
      <c r="A115" s="416"/>
      <c r="B115" s="413" t="s">
        <v>665</v>
      </c>
      <c r="C115" s="425"/>
      <c r="D115" s="415"/>
      <c r="E115" s="415"/>
      <c r="F115" s="417"/>
      <c r="G115" s="417"/>
      <c r="H115" s="416"/>
      <c r="I115" s="417"/>
      <c r="J115" s="417"/>
      <c r="K115" s="417"/>
      <c r="L115" s="417"/>
      <c r="M115" s="167"/>
      <c r="N115" s="415"/>
      <c r="O115" s="415"/>
      <c r="P115" s="415"/>
      <c r="Q115" s="415"/>
      <c r="R115" s="415"/>
      <c r="S115" s="415"/>
      <c r="T115" s="415"/>
      <c r="U115" s="167"/>
      <c r="V115" s="172"/>
      <c r="W115" s="172"/>
    </row>
    <row r="116" spans="1:23" hidden="1">
      <c r="A116" s="413" t="s">
        <v>599</v>
      </c>
      <c r="B116" s="413" t="s">
        <v>600</v>
      </c>
      <c r="C116" s="425"/>
      <c r="D116" s="414"/>
      <c r="E116" s="415"/>
      <c r="F116" s="414"/>
      <c r="G116" s="417"/>
      <c r="H116" s="416"/>
      <c r="I116" s="417"/>
      <c r="J116" s="417"/>
      <c r="K116" s="417"/>
      <c r="L116" s="417"/>
      <c r="M116" s="167"/>
      <c r="N116" s="415"/>
      <c r="O116" s="415"/>
      <c r="P116" s="414"/>
      <c r="Q116" s="415"/>
      <c r="R116" s="415"/>
      <c r="S116" s="415"/>
      <c r="T116" s="415"/>
      <c r="U116" s="167"/>
      <c r="V116" s="172"/>
      <c r="W116" s="172"/>
    </row>
    <row r="117" spans="1:23" hidden="1">
      <c r="A117" s="416"/>
      <c r="B117" s="413" t="s">
        <v>665</v>
      </c>
      <c r="C117" s="425"/>
      <c r="D117" s="415"/>
      <c r="E117" s="415"/>
      <c r="F117" s="417"/>
      <c r="G117" s="417"/>
      <c r="H117" s="416"/>
      <c r="I117" s="417"/>
      <c r="J117" s="417"/>
      <c r="K117" s="417"/>
      <c r="L117" s="417"/>
      <c r="M117" s="167"/>
      <c r="N117" s="415"/>
      <c r="O117" s="415"/>
      <c r="P117" s="415"/>
      <c r="Q117" s="415"/>
      <c r="R117" s="415"/>
      <c r="S117" s="415"/>
      <c r="T117" s="415"/>
      <c r="U117" s="167"/>
      <c r="V117" s="172"/>
      <c r="W117" s="172"/>
    </row>
    <row r="118" spans="1:23" hidden="1">
      <c r="A118" s="413" t="s">
        <v>609</v>
      </c>
      <c r="B118" s="413" t="s">
        <v>610</v>
      </c>
      <c r="C118" s="425"/>
      <c r="D118" s="415"/>
      <c r="E118" s="415"/>
      <c r="F118" s="417"/>
      <c r="G118" s="417"/>
      <c r="H118" s="416"/>
      <c r="I118" s="417"/>
      <c r="J118" s="417"/>
      <c r="K118" s="417"/>
      <c r="L118" s="417"/>
      <c r="M118" s="167"/>
      <c r="N118" s="415"/>
      <c r="O118" s="415"/>
      <c r="P118" s="415"/>
      <c r="Q118" s="415"/>
      <c r="R118" s="415"/>
      <c r="S118" s="415"/>
      <c r="T118" s="415"/>
      <c r="U118" s="167"/>
      <c r="V118" s="172"/>
      <c r="W118" s="172"/>
    </row>
    <row r="119" spans="1:23" hidden="1">
      <c r="A119" s="416"/>
      <c r="B119" s="413" t="s">
        <v>665</v>
      </c>
      <c r="C119" s="425"/>
      <c r="D119" s="415"/>
      <c r="E119" s="415"/>
      <c r="F119" s="417"/>
      <c r="G119" s="417"/>
      <c r="H119" s="416"/>
      <c r="I119" s="417"/>
      <c r="J119" s="417"/>
      <c r="K119" s="417"/>
      <c r="L119" s="417"/>
      <c r="M119" s="167"/>
      <c r="N119" s="415"/>
      <c r="O119" s="415"/>
      <c r="P119" s="415"/>
      <c r="Q119" s="415"/>
      <c r="R119" s="415"/>
      <c r="S119" s="415"/>
      <c r="T119" s="415"/>
      <c r="U119" s="167"/>
      <c r="V119" s="172"/>
      <c r="W119" s="172"/>
    </row>
    <row r="120" spans="1:23" ht="30" hidden="1">
      <c r="A120" s="413" t="s">
        <v>612</v>
      </c>
      <c r="B120" s="413" t="s">
        <v>613</v>
      </c>
      <c r="C120" s="425"/>
      <c r="D120" s="415"/>
      <c r="E120" s="415"/>
      <c r="F120" s="417"/>
      <c r="G120" s="417"/>
      <c r="H120" s="416"/>
      <c r="I120" s="417"/>
      <c r="J120" s="417"/>
      <c r="K120" s="417"/>
      <c r="L120" s="417"/>
      <c r="M120" s="167"/>
      <c r="N120" s="415"/>
      <c r="O120" s="415"/>
      <c r="P120" s="415"/>
      <c r="Q120" s="415"/>
      <c r="R120" s="415"/>
      <c r="S120" s="415"/>
      <c r="T120" s="415"/>
      <c r="U120" s="167"/>
      <c r="V120" s="172"/>
      <c r="W120" s="172"/>
    </row>
    <row r="121" spans="1:23" hidden="1">
      <c r="A121" s="416"/>
      <c r="B121" s="413" t="s">
        <v>665</v>
      </c>
      <c r="C121" s="425"/>
      <c r="D121" s="415"/>
      <c r="E121" s="415"/>
      <c r="F121" s="417"/>
      <c r="G121" s="417"/>
      <c r="H121" s="416"/>
      <c r="I121" s="417"/>
      <c r="J121" s="417"/>
      <c r="K121" s="417"/>
      <c r="L121" s="417"/>
      <c r="M121" s="167"/>
      <c r="N121" s="415"/>
      <c r="O121" s="415"/>
      <c r="P121" s="415"/>
      <c r="Q121" s="415"/>
      <c r="R121" s="415"/>
      <c r="S121" s="415"/>
      <c r="T121" s="415"/>
      <c r="U121" s="167"/>
      <c r="V121" s="172"/>
      <c r="W121" s="172"/>
    </row>
    <row r="122" spans="1:23" ht="60">
      <c r="A122" s="413" t="s">
        <v>615</v>
      </c>
      <c r="B122" s="413" t="s">
        <v>616</v>
      </c>
      <c r="C122" s="425"/>
      <c r="D122" s="414">
        <f>SUM(D123:D123)</f>
        <v>22800</v>
      </c>
      <c r="E122" s="415"/>
      <c r="F122" s="414">
        <f>SUM(F123:F123)</f>
        <v>22800</v>
      </c>
      <c r="G122" s="414">
        <f>SUM(G123:G123)</f>
        <v>22800</v>
      </c>
      <c r="H122" s="416"/>
      <c r="I122" s="417"/>
      <c r="J122" s="417"/>
      <c r="K122" s="417"/>
      <c r="L122" s="417"/>
      <c r="M122" s="167"/>
      <c r="N122" s="415"/>
      <c r="O122" s="415"/>
      <c r="P122" s="414">
        <f>SUM(P123:P123)</f>
        <v>22800</v>
      </c>
      <c r="Q122" s="414">
        <v>22800</v>
      </c>
      <c r="R122" s="415"/>
      <c r="S122" s="415"/>
      <c r="T122" s="167"/>
      <c r="U122" s="172"/>
      <c r="V122" s="172"/>
      <c r="W122" s="167"/>
    </row>
    <row r="123" spans="1:23" s="412" customFormat="1" ht="30">
      <c r="A123" s="421">
        <v>5309</v>
      </c>
      <c r="B123" s="421" t="s">
        <v>662</v>
      </c>
      <c r="C123" s="436"/>
      <c r="D123" s="447">
        <f>SUM(D124:D124)</f>
        <v>22800</v>
      </c>
      <c r="E123" s="423"/>
      <c r="F123" s="447">
        <f>SUM(F124:F124)</f>
        <v>22800</v>
      </c>
      <c r="G123" s="447">
        <f>SUM(G124:G124)</f>
        <v>22800</v>
      </c>
      <c r="H123" s="438"/>
      <c r="I123" s="437"/>
      <c r="J123" s="437"/>
      <c r="K123" s="437"/>
      <c r="L123" s="437"/>
      <c r="M123" s="449"/>
      <c r="N123" s="423"/>
      <c r="O123" s="423"/>
      <c r="P123" s="447">
        <f>SUM(P124:P124)</f>
        <v>22800</v>
      </c>
      <c r="Q123" s="447">
        <f>SUM(Q124:Q124)</f>
        <v>22800</v>
      </c>
      <c r="R123" s="423"/>
      <c r="S123" s="423"/>
      <c r="T123" s="449"/>
      <c r="U123" s="178"/>
      <c r="V123" s="178"/>
      <c r="W123" s="438"/>
    </row>
    <row r="124" spans="1:23" ht="60.75" customHeight="1">
      <c r="A124" s="416"/>
      <c r="B124" s="426" t="s">
        <v>666</v>
      </c>
      <c r="C124" s="425">
        <v>2017</v>
      </c>
      <c r="D124" s="417">
        <v>22800</v>
      </c>
      <c r="E124" s="415"/>
      <c r="F124" s="419">
        <f t="shared" ref="F124" si="39">+I124+N124+P124+R124+U124</f>
        <v>22800</v>
      </c>
      <c r="G124" s="419">
        <v>22800</v>
      </c>
      <c r="H124" s="418"/>
      <c r="I124" s="417"/>
      <c r="J124" s="417"/>
      <c r="K124" s="417"/>
      <c r="L124" s="417"/>
      <c r="M124" s="167"/>
      <c r="N124" s="415"/>
      <c r="O124" s="415"/>
      <c r="P124" s="417">
        <v>22800</v>
      </c>
      <c r="Q124" s="417">
        <v>22800</v>
      </c>
      <c r="R124" s="415"/>
      <c r="S124" s="415"/>
      <c r="T124" s="167"/>
      <c r="U124" s="172"/>
      <c r="V124" s="172"/>
      <c r="W124" s="167"/>
    </row>
    <row r="125" spans="1:23" ht="30" hidden="1">
      <c r="A125" s="413" t="s">
        <v>619</v>
      </c>
      <c r="B125" s="413" t="s">
        <v>620</v>
      </c>
      <c r="C125" s="425"/>
      <c r="D125" s="414"/>
      <c r="E125" s="415"/>
      <c r="F125" s="414"/>
      <c r="G125" s="417"/>
      <c r="H125" s="416"/>
      <c r="I125" s="417"/>
      <c r="J125" s="417"/>
      <c r="K125" s="417"/>
      <c r="L125" s="417"/>
      <c r="M125" s="167"/>
      <c r="N125" s="415"/>
      <c r="O125" s="415"/>
      <c r="P125" s="414"/>
      <c r="Q125" s="415"/>
      <c r="R125" s="415"/>
      <c r="S125" s="415"/>
      <c r="T125" s="415"/>
      <c r="U125" s="167"/>
      <c r="V125" s="172"/>
      <c r="W125" s="172"/>
    </row>
    <row r="126" spans="1:23" hidden="1">
      <c r="A126" s="416"/>
      <c r="B126" s="413" t="s">
        <v>665</v>
      </c>
      <c r="C126" s="425"/>
      <c r="D126" s="415"/>
      <c r="E126" s="415"/>
      <c r="F126" s="417"/>
      <c r="G126" s="417"/>
      <c r="H126" s="416"/>
      <c r="I126" s="417"/>
      <c r="J126" s="417"/>
      <c r="K126" s="417"/>
      <c r="L126" s="417"/>
      <c r="M126" s="167"/>
      <c r="N126" s="415"/>
      <c r="O126" s="415"/>
      <c r="P126" s="415"/>
      <c r="Q126" s="415"/>
      <c r="R126" s="415"/>
      <c r="S126" s="415"/>
      <c r="T126" s="415"/>
      <c r="U126" s="167"/>
      <c r="V126" s="172"/>
      <c r="W126" s="172"/>
    </row>
    <row r="127" spans="1:23">
      <c r="A127" s="413" t="s">
        <v>622</v>
      </c>
      <c r="B127" s="413" t="s">
        <v>623</v>
      </c>
      <c r="C127" s="425"/>
      <c r="D127" s="414">
        <f>SUM(D129:D129)</f>
        <v>19590</v>
      </c>
      <c r="E127" s="415"/>
      <c r="F127" s="414">
        <f>SUM(F129:F129)</f>
        <v>19590</v>
      </c>
      <c r="G127" s="417"/>
      <c r="H127" s="416"/>
      <c r="I127" s="417"/>
      <c r="J127" s="417"/>
      <c r="K127" s="417"/>
      <c r="L127" s="417"/>
      <c r="M127" s="167"/>
      <c r="N127" s="415"/>
      <c r="O127" s="415"/>
      <c r="P127" s="414">
        <f>SUM(P129:P129)</f>
        <v>19590</v>
      </c>
      <c r="Q127" s="415"/>
      <c r="R127" s="415"/>
      <c r="S127" s="415"/>
      <c r="T127" s="415"/>
      <c r="U127" s="167"/>
      <c r="V127" s="172"/>
      <c r="W127" s="172"/>
    </row>
    <row r="128" spans="1:23" s="412" customFormat="1" ht="30">
      <c r="A128" s="421">
        <v>5309</v>
      </c>
      <c r="B128" s="421" t="s">
        <v>662</v>
      </c>
      <c r="C128" s="436"/>
      <c r="D128" s="447">
        <f>SUM(D129:D130)</f>
        <v>19590</v>
      </c>
      <c r="E128" s="423"/>
      <c r="F128" s="447">
        <f>SUM(F129:F130)</f>
        <v>19590</v>
      </c>
      <c r="G128" s="437"/>
      <c r="H128" s="438"/>
      <c r="I128" s="437"/>
      <c r="J128" s="437"/>
      <c r="K128" s="437"/>
      <c r="L128" s="437"/>
      <c r="M128" s="449"/>
      <c r="N128" s="423"/>
      <c r="O128" s="423"/>
      <c r="P128" s="447">
        <f>SUM(P129:P130)</f>
        <v>19590</v>
      </c>
      <c r="Q128" s="423"/>
      <c r="R128" s="423"/>
      <c r="S128" s="423"/>
      <c r="T128" s="449"/>
      <c r="U128" s="178"/>
      <c r="V128" s="178"/>
      <c r="W128" s="438"/>
    </row>
    <row r="129" spans="1:23" ht="30">
      <c r="A129" s="413"/>
      <c r="B129" s="462" t="s">
        <v>667</v>
      </c>
      <c r="C129" s="425">
        <v>2017</v>
      </c>
      <c r="D129" s="417">
        <v>19590</v>
      </c>
      <c r="E129" s="415"/>
      <c r="F129" s="417">
        <v>19590</v>
      </c>
      <c r="G129" s="417"/>
      <c r="H129" s="416"/>
      <c r="I129" s="417"/>
      <c r="J129" s="417"/>
      <c r="K129" s="417"/>
      <c r="L129" s="417"/>
      <c r="M129" s="167"/>
      <c r="N129" s="415"/>
      <c r="O129" s="415"/>
      <c r="P129" s="417">
        <v>19590</v>
      </c>
      <c r="Q129" s="415"/>
      <c r="R129" s="415"/>
      <c r="S129" s="415"/>
      <c r="T129" s="415"/>
      <c r="U129" s="167"/>
      <c r="V129" s="172"/>
      <c r="W129" s="172"/>
    </row>
    <row r="130" spans="1:23" s="412" customFormat="1" hidden="1">
      <c r="A130" s="463">
        <v>5400</v>
      </c>
      <c r="B130" s="464" t="s">
        <v>668</v>
      </c>
      <c r="C130" s="465"/>
      <c r="D130" s="466">
        <f>D131+D133+D135+D137+D139+D141+D143+D145</f>
        <v>0</v>
      </c>
      <c r="E130" s="466">
        <f>E131+E133+E135+E137+E139+E141+E143+E145</f>
        <v>0</v>
      </c>
      <c r="F130" s="466">
        <f t="shared" ref="F130" si="40">I130+N130+P130+S130+V130</f>
        <v>0</v>
      </c>
      <c r="G130" s="466">
        <f t="shared" ref="G130" si="41">K130+O130+Q130+T130+W130</f>
        <v>0</v>
      </c>
      <c r="H130" s="465"/>
      <c r="I130" s="466">
        <f>I131+I133+I135+I137+I139+I141+I143+I145</f>
        <v>0</v>
      </c>
      <c r="J130" s="466">
        <f>J131+J133+J135+J137+J139+J141+J143+J145</f>
        <v>0</v>
      </c>
      <c r="K130" s="466">
        <f>K131+K133+K135+K137+K139+K141+K143+K145</f>
        <v>0</v>
      </c>
      <c r="L130" s="466">
        <f>L131+L133+L135+L137+L139+L141+L143+L145</f>
        <v>0</v>
      </c>
      <c r="M130" s="467"/>
      <c r="N130" s="466">
        <f t="shared" ref="N130:T130" si="42">N131+N133+N135+N137+N139+N141+N143+N145</f>
        <v>0</v>
      </c>
      <c r="O130" s="466">
        <f t="shared" si="42"/>
        <v>0</v>
      </c>
      <c r="P130" s="466">
        <f t="shared" si="42"/>
        <v>0</v>
      </c>
      <c r="Q130" s="466">
        <f t="shared" si="42"/>
        <v>0</v>
      </c>
      <c r="R130" s="466"/>
      <c r="S130" s="466">
        <f t="shared" si="42"/>
        <v>0</v>
      </c>
      <c r="T130" s="466">
        <f t="shared" si="42"/>
        <v>0</v>
      </c>
      <c r="U130" s="467"/>
      <c r="V130" s="468">
        <f>V131+V133+V135+V137+V139+V141+V143+V145</f>
        <v>0</v>
      </c>
      <c r="W130" s="468">
        <f>W131+W133+W135+W137+W139+W141+W143+W145</f>
        <v>0</v>
      </c>
    </row>
    <row r="131" spans="1:23" hidden="1">
      <c r="A131" s="469" t="s">
        <v>586</v>
      </c>
      <c r="B131" s="469" t="s">
        <v>587</v>
      </c>
      <c r="C131" s="170"/>
      <c r="D131" s="415"/>
      <c r="E131" s="415"/>
      <c r="F131" s="415"/>
      <c r="G131" s="415"/>
      <c r="H131" s="416"/>
      <c r="I131" s="415"/>
      <c r="J131" s="415"/>
      <c r="K131" s="415"/>
      <c r="L131" s="415"/>
      <c r="M131" s="167"/>
      <c r="N131" s="415"/>
      <c r="O131" s="415"/>
      <c r="P131" s="415"/>
      <c r="Q131" s="415"/>
      <c r="R131" s="415"/>
      <c r="S131" s="415"/>
      <c r="T131" s="415"/>
      <c r="U131" s="167"/>
      <c r="V131" s="172"/>
      <c r="W131" s="172"/>
    </row>
    <row r="132" spans="1:23" hidden="1">
      <c r="A132" s="425"/>
      <c r="B132" s="469" t="s">
        <v>665</v>
      </c>
      <c r="C132" s="170"/>
      <c r="D132" s="415"/>
      <c r="E132" s="415"/>
      <c r="F132" s="417"/>
      <c r="G132" s="417"/>
      <c r="H132" s="416"/>
      <c r="I132" s="415"/>
      <c r="J132" s="415"/>
      <c r="K132" s="415"/>
      <c r="L132" s="415"/>
      <c r="M132" s="167"/>
      <c r="N132" s="415"/>
      <c r="O132" s="415"/>
      <c r="P132" s="415"/>
      <c r="Q132" s="415"/>
      <c r="R132" s="415"/>
      <c r="S132" s="415"/>
      <c r="T132" s="415"/>
      <c r="U132" s="167"/>
      <c r="V132" s="172"/>
      <c r="W132" s="172"/>
    </row>
    <row r="133" spans="1:23" hidden="1">
      <c r="A133" s="469" t="s">
        <v>594</v>
      </c>
      <c r="B133" s="469" t="s">
        <v>595</v>
      </c>
      <c r="C133" s="170"/>
      <c r="D133" s="415"/>
      <c r="E133" s="415"/>
      <c r="F133" s="415"/>
      <c r="G133" s="415"/>
      <c r="H133" s="416"/>
      <c r="I133" s="415"/>
      <c r="J133" s="415"/>
      <c r="K133" s="415"/>
      <c r="L133" s="415"/>
      <c r="M133" s="167"/>
      <c r="N133" s="415"/>
      <c r="O133" s="415"/>
      <c r="P133" s="415"/>
      <c r="Q133" s="415"/>
      <c r="R133" s="415"/>
      <c r="S133" s="415"/>
      <c r="T133" s="415"/>
      <c r="U133" s="167"/>
      <c r="V133" s="172"/>
      <c r="W133" s="172"/>
    </row>
    <row r="134" spans="1:23" hidden="1">
      <c r="A134" s="425"/>
      <c r="B134" s="469" t="s">
        <v>665</v>
      </c>
      <c r="C134" s="170"/>
      <c r="D134" s="415"/>
      <c r="E134" s="415"/>
      <c r="F134" s="417"/>
      <c r="G134" s="417"/>
      <c r="H134" s="416"/>
      <c r="I134" s="415"/>
      <c r="J134" s="415"/>
      <c r="K134" s="415"/>
      <c r="L134" s="415"/>
      <c r="M134" s="167"/>
      <c r="N134" s="415"/>
      <c r="O134" s="415"/>
      <c r="P134" s="415"/>
      <c r="Q134" s="415"/>
      <c r="R134" s="415"/>
      <c r="S134" s="415"/>
      <c r="T134" s="415"/>
      <c r="U134" s="167"/>
      <c r="V134" s="172"/>
      <c r="W134" s="172"/>
    </row>
    <row r="135" spans="1:23" hidden="1">
      <c r="A135" s="469" t="s">
        <v>599</v>
      </c>
      <c r="B135" s="469" t="s">
        <v>600</v>
      </c>
      <c r="C135" s="170"/>
      <c r="D135" s="415"/>
      <c r="E135" s="415"/>
      <c r="F135" s="415"/>
      <c r="G135" s="415"/>
      <c r="H135" s="416"/>
      <c r="I135" s="415"/>
      <c r="J135" s="415"/>
      <c r="K135" s="415"/>
      <c r="L135" s="415"/>
      <c r="M135" s="167"/>
      <c r="N135" s="415"/>
      <c r="O135" s="415"/>
      <c r="P135" s="415"/>
      <c r="Q135" s="415"/>
      <c r="R135" s="415"/>
      <c r="S135" s="415"/>
      <c r="T135" s="415"/>
      <c r="U135" s="167"/>
      <c r="V135" s="172"/>
      <c r="W135" s="172"/>
    </row>
    <row r="136" spans="1:23" hidden="1">
      <c r="A136" s="425"/>
      <c r="B136" s="469" t="s">
        <v>665</v>
      </c>
      <c r="C136" s="170"/>
      <c r="D136" s="415"/>
      <c r="E136" s="415"/>
      <c r="F136" s="417"/>
      <c r="G136" s="417"/>
      <c r="H136" s="416"/>
      <c r="I136" s="415"/>
      <c r="J136" s="415"/>
      <c r="K136" s="415"/>
      <c r="L136" s="415"/>
      <c r="M136" s="167"/>
      <c r="N136" s="415"/>
      <c r="O136" s="415"/>
      <c r="P136" s="415"/>
      <c r="Q136" s="415"/>
      <c r="R136" s="415"/>
      <c r="S136" s="415"/>
      <c r="T136" s="415"/>
      <c r="U136" s="167"/>
      <c r="V136" s="172"/>
      <c r="W136" s="172"/>
    </row>
    <row r="137" spans="1:23" hidden="1">
      <c r="A137" s="469" t="s">
        <v>609</v>
      </c>
      <c r="B137" s="469" t="s">
        <v>610</v>
      </c>
      <c r="C137" s="170"/>
      <c r="D137" s="415"/>
      <c r="E137" s="415"/>
      <c r="F137" s="415"/>
      <c r="G137" s="415"/>
      <c r="H137" s="416"/>
      <c r="I137" s="415"/>
      <c r="J137" s="415"/>
      <c r="K137" s="415"/>
      <c r="L137" s="415"/>
      <c r="M137" s="167"/>
      <c r="N137" s="415"/>
      <c r="O137" s="415"/>
      <c r="P137" s="415"/>
      <c r="Q137" s="415"/>
      <c r="R137" s="415"/>
      <c r="S137" s="415"/>
      <c r="T137" s="415"/>
      <c r="U137" s="167"/>
      <c r="V137" s="172"/>
      <c r="W137" s="172"/>
    </row>
    <row r="138" spans="1:23" hidden="1">
      <c r="A138" s="425"/>
      <c r="B138" s="469" t="s">
        <v>665</v>
      </c>
      <c r="C138" s="170"/>
      <c r="D138" s="415"/>
      <c r="E138" s="415"/>
      <c r="F138" s="417"/>
      <c r="G138" s="417"/>
      <c r="H138" s="416"/>
      <c r="I138" s="415"/>
      <c r="J138" s="415"/>
      <c r="K138" s="415"/>
      <c r="L138" s="415"/>
      <c r="M138" s="167"/>
      <c r="N138" s="415"/>
      <c r="O138" s="415"/>
      <c r="P138" s="415"/>
      <c r="Q138" s="415"/>
      <c r="R138" s="415"/>
      <c r="S138" s="415"/>
      <c r="T138" s="415"/>
      <c r="U138" s="167"/>
      <c r="V138" s="172"/>
      <c r="W138" s="172"/>
    </row>
    <row r="139" spans="1:23" ht="30" hidden="1">
      <c r="A139" s="469" t="s">
        <v>612</v>
      </c>
      <c r="B139" s="469" t="s">
        <v>613</v>
      </c>
      <c r="C139" s="170"/>
      <c r="D139" s="415"/>
      <c r="E139" s="415"/>
      <c r="F139" s="415"/>
      <c r="G139" s="415"/>
      <c r="H139" s="416"/>
      <c r="I139" s="415"/>
      <c r="J139" s="415"/>
      <c r="K139" s="415"/>
      <c r="L139" s="415"/>
      <c r="M139" s="167"/>
      <c r="N139" s="415"/>
      <c r="O139" s="415"/>
      <c r="P139" s="415"/>
      <c r="Q139" s="415"/>
      <c r="R139" s="415"/>
      <c r="S139" s="415"/>
      <c r="T139" s="415"/>
      <c r="U139" s="167"/>
      <c r="V139" s="172"/>
      <c r="W139" s="172"/>
    </row>
    <row r="140" spans="1:23" hidden="1">
      <c r="A140" s="416"/>
      <c r="B140" s="469" t="s">
        <v>665</v>
      </c>
      <c r="C140" s="425"/>
      <c r="D140" s="415"/>
      <c r="E140" s="415"/>
      <c r="F140" s="417"/>
      <c r="G140" s="417"/>
      <c r="H140" s="416"/>
      <c r="I140" s="415"/>
      <c r="J140" s="415"/>
      <c r="K140" s="415"/>
      <c r="L140" s="415"/>
      <c r="M140" s="167"/>
      <c r="N140" s="415"/>
      <c r="O140" s="415"/>
      <c r="P140" s="415"/>
      <c r="Q140" s="415"/>
      <c r="R140" s="415"/>
      <c r="S140" s="415"/>
      <c r="T140" s="415"/>
      <c r="U140" s="167"/>
      <c r="V140" s="172"/>
      <c r="W140" s="172"/>
    </row>
    <row r="141" spans="1:23" ht="60" hidden="1">
      <c r="A141" s="469" t="s">
        <v>615</v>
      </c>
      <c r="B141" s="469" t="s">
        <v>616</v>
      </c>
      <c r="C141" s="425"/>
      <c r="D141" s="415"/>
      <c r="E141" s="415"/>
      <c r="F141" s="415"/>
      <c r="G141" s="415"/>
      <c r="H141" s="416"/>
      <c r="I141" s="415"/>
      <c r="J141" s="415"/>
      <c r="K141" s="415"/>
      <c r="L141" s="415"/>
      <c r="M141" s="167"/>
      <c r="N141" s="415"/>
      <c r="O141" s="415"/>
      <c r="P141" s="415"/>
      <c r="Q141" s="415"/>
      <c r="R141" s="415"/>
      <c r="S141" s="415"/>
      <c r="T141" s="415"/>
      <c r="U141" s="167"/>
      <c r="V141" s="172"/>
      <c r="W141" s="172"/>
    </row>
    <row r="142" spans="1:23" hidden="1">
      <c r="A142" s="416"/>
      <c r="B142" s="469" t="s">
        <v>665</v>
      </c>
      <c r="C142" s="425"/>
      <c r="D142" s="415"/>
      <c r="E142" s="415"/>
      <c r="F142" s="417"/>
      <c r="G142" s="417"/>
      <c r="H142" s="416"/>
      <c r="I142" s="415"/>
      <c r="J142" s="415"/>
      <c r="K142" s="415"/>
      <c r="L142" s="415"/>
      <c r="M142" s="167"/>
      <c r="N142" s="415"/>
      <c r="O142" s="415"/>
      <c r="P142" s="415"/>
      <c r="Q142" s="415"/>
      <c r="R142" s="415"/>
      <c r="S142" s="415"/>
      <c r="T142" s="415"/>
      <c r="U142" s="167"/>
      <c r="V142" s="172"/>
      <c r="W142" s="172"/>
    </row>
    <row r="143" spans="1:23" ht="30" hidden="1">
      <c r="A143" s="469" t="s">
        <v>619</v>
      </c>
      <c r="B143" s="469" t="s">
        <v>620</v>
      </c>
      <c r="C143" s="425"/>
      <c r="D143" s="415"/>
      <c r="E143" s="415"/>
      <c r="F143" s="415"/>
      <c r="G143" s="415"/>
      <c r="H143" s="416"/>
      <c r="I143" s="415"/>
      <c r="J143" s="415"/>
      <c r="K143" s="415"/>
      <c r="L143" s="415"/>
      <c r="M143" s="167"/>
      <c r="N143" s="415"/>
      <c r="O143" s="415"/>
      <c r="P143" s="415"/>
      <c r="Q143" s="415"/>
      <c r="R143" s="415"/>
      <c r="S143" s="415"/>
      <c r="T143" s="415"/>
      <c r="U143" s="167"/>
      <c r="V143" s="172"/>
      <c r="W143" s="172"/>
    </row>
    <row r="144" spans="1:23" hidden="1">
      <c r="A144" s="416"/>
      <c r="B144" s="469" t="s">
        <v>665</v>
      </c>
      <c r="C144" s="425"/>
      <c r="D144" s="415"/>
      <c r="E144" s="415"/>
      <c r="F144" s="417"/>
      <c r="G144" s="417"/>
      <c r="H144" s="416"/>
      <c r="I144" s="415"/>
      <c r="J144" s="415"/>
      <c r="K144" s="415"/>
      <c r="L144" s="415"/>
      <c r="M144" s="167"/>
      <c r="N144" s="415"/>
      <c r="O144" s="415"/>
      <c r="P144" s="415"/>
      <c r="Q144" s="415"/>
      <c r="R144" s="415"/>
      <c r="S144" s="415"/>
      <c r="T144" s="415"/>
      <c r="U144" s="167"/>
      <c r="V144" s="172"/>
      <c r="W144" s="172"/>
    </row>
    <row r="145" spans="1:23" hidden="1">
      <c r="A145" s="469" t="s">
        <v>622</v>
      </c>
      <c r="B145" s="469" t="s">
        <v>623</v>
      </c>
      <c r="C145" s="425"/>
      <c r="D145" s="415"/>
      <c r="E145" s="415"/>
      <c r="F145" s="415"/>
      <c r="G145" s="415"/>
      <c r="H145" s="416"/>
      <c r="I145" s="415"/>
      <c r="J145" s="415"/>
      <c r="K145" s="415"/>
      <c r="L145" s="415"/>
      <c r="M145" s="167"/>
      <c r="N145" s="415"/>
      <c r="O145" s="415"/>
      <c r="P145" s="415"/>
      <c r="Q145" s="415"/>
      <c r="R145" s="415"/>
      <c r="S145" s="415"/>
      <c r="T145" s="415"/>
      <c r="U145" s="167"/>
      <c r="V145" s="172"/>
      <c r="W145" s="172"/>
    </row>
    <row r="146" spans="1:23" hidden="1">
      <c r="A146" s="416"/>
      <c r="B146" s="469" t="s">
        <v>665</v>
      </c>
      <c r="C146" s="425"/>
      <c r="D146" s="415"/>
      <c r="E146" s="415"/>
      <c r="F146" s="417"/>
      <c r="G146" s="417"/>
      <c r="H146" s="416"/>
      <c r="I146" s="415"/>
      <c r="J146" s="415"/>
      <c r="K146" s="415"/>
      <c r="L146" s="415"/>
      <c r="M146" s="167"/>
      <c r="N146" s="415"/>
      <c r="O146" s="415"/>
      <c r="P146" s="415"/>
      <c r="Q146" s="415"/>
      <c r="R146" s="415"/>
      <c r="S146" s="415"/>
      <c r="T146" s="415"/>
      <c r="U146" s="167"/>
      <c r="V146" s="172"/>
      <c r="W146" s="172"/>
    </row>
    <row r="147" spans="1:23" s="412" customFormat="1" hidden="1">
      <c r="A147" s="407">
        <v>5500</v>
      </c>
      <c r="B147" s="470" t="s">
        <v>669</v>
      </c>
      <c r="C147" s="409"/>
      <c r="D147" s="410">
        <f>D148+D153+D155+D157+D159+D161+D163+D165</f>
        <v>0</v>
      </c>
      <c r="E147" s="410">
        <f>E148+E153+E155+E157+E159+E161+E163+E165</f>
        <v>0</v>
      </c>
      <c r="F147" s="410">
        <f t="shared" ref="F147" si="43">I147+N147+P147+S147+V147</f>
        <v>0</v>
      </c>
      <c r="G147" s="410">
        <f t="shared" ref="G147" si="44">K147+O147+Q147+T147+W147</f>
        <v>0</v>
      </c>
      <c r="H147" s="409"/>
      <c r="I147" s="410">
        <f>I148+I153+I155+I157+I159+I161+I163+I165</f>
        <v>0</v>
      </c>
      <c r="J147" s="410">
        <f>J148+J153+J155+J157+J159+J161+J163+J165</f>
        <v>0</v>
      </c>
      <c r="K147" s="410">
        <f>K148+K153+K155+K157+K159+K161+K163+K165</f>
        <v>0</v>
      </c>
      <c r="L147" s="410">
        <f>L148+L153+L155+L157+L159+L161+L163+L165</f>
        <v>0</v>
      </c>
      <c r="M147" s="460"/>
      <c r="N147" s="410">
        <f t="shared" ref="N147:T147" si="45">N148+N153+N155+N157+N159+N161+N163+N165</f>
        <v>0</v>
      </c>
      <c r="O147" s="410">
        <f t="shared" si="45"/>
        <v>0</v>
      </c>
      <c r="P147" s="410">
        <f t="shared" si="45"/>
        <v>0</v>
      </c>
      <c r="Q147" s="410">
        <f t="shared" si="45"/>
        <v>0</v>
      </c>
      <c r="R147" s="410"/>
      <c r="S147" s="410">
        <f t="shared" si="45"/>
        <v>0</v>
      </c>
      <c r="T147" s="410">
        <f t="shared" si="45"/>
        <v>0</v>
      </c>
      <c r="U147" s="460"/>
      <c r="V147" s="461">
        <f>V148+V153+V155+V157+V159+V161+V163+V165</f>
        <v>0</v>
      </c>
      <c r="W147" s="461">
        <f>W148+W153+W155+W157+W159+W161+W163+W165</f>
        <v>0</v>
      </c>
    </row>
    <row r="148" spans="1:23" s="412" customFormat="1" hidden="1">
      <c r="A148" s="471" t="s">
        <v>586</v>
      </c>
      <c r="B148" s="471" t="s">
        <v>587</v>
      </c>
      <c r="C148" s="472"/>
      <c r="D148" s="443"/>
      <c r="E148" s="443"/>
      <c r="F148" s="443"/>
      <c r="G148" s="443"/>
      <c r="H148" s="472"/>
      <c r="I148" s="443"/>
      <c r="J148" s="443"/>
      <c r="K148" s="443"/>
      <c r="L148" s="443"/>
      <c r="M148" s="448"/>
      <c r="N148" s="443"/>
      <c r="O148" s="443"/>
      <c r="P148" s="443"/>
      <c r="Q148" s="443"/>
      <c r="R148" s="443"/>
      <c r="S148" s="443"/>
      <c r="T148" s="443"/>
      <c r="U148" s="448"/>
      <c r="V148" s="473"/>
      <c r="W148" s="473"/>
    </row>
    <row r="149" spans="1:23" s="412" customFormat="1" ht="30" hidden="1">
      <c r="A149" s="474">
        <v>5501</v>
      </c>
      <c r="B149" s="474" t="s">
        <v>670</v>
      </c>
      <c r="C149" s="177"/>
      <c r="D149" s="423"/>
      <c r="E149" s="423"/>
      <c r="F149" s="423"/>
      <c r="G149" s="423"/>
      <c r="H149" s="177"/>
      <c r="I149" s="423"/>
      <c r="J149" s="423"/>
      <c r="K149" s="423"/>
      <c r="L149" s="423"/>
      <c r="M149" s="449"/>
      <c r="N149" s="423"/>
      <c r="O149" s="423"/>
      <c r="P149" s="423"/>
      <c r="Q149" s="423"/>
      <c r="R149" s="423"/>
      <c r="S149" s="423"/>
      <c r="T149" s="423"/>
      <c r="U149" s="449"/>
      <c r="V149" s="178"/>
      <c r="W149" s="178"/>
    </row>
    <row r="150" spans="1:23" s="412" customFormat="1" hidden="1">
      <c r="A150" s="471"/>
      <c r="B150" s="471" t="s">
        <v>631</v>
      </c>
      <c r="C150" s="472"/>
      <c r="D150" s="443"/>
      <c r="E150" s="443"/>
      <c r="F150" s="443"/>
      <c r="G150" s="443"/>
      <c r="H150" s="472"/>
      <c r="I150" s="443"/>
      <c r="J150" s="443"/>
      <c r="K150" s="443"/>
      <c r="L150" s="443"/>
      <c r="M150" s="448"/>
      <c r="N150" s="443"/>
      <c r="O150" s="443"/>
      <c r="P150" s="443"/>
      <c r="Q150" s="443"/>
      <c r="R150" s="443"/>
      <c r="S150" s="443"/>
      <c r="T150" s="443"/>
      <c r="U150" s="448"/>
      <c r="V150" s="473"/>
      <c r="W150" s="473"/>
    </row>
    <row r="151" spans="1:23" s="412" customFormat="1" ht="30" hidden="1">
      <c r="A151" s="474">
        <v>5503</v>
      </c>
      <c r="B151" s="474" t="s">
        <v>671</v>
      </c>
      <c r="C151" s="177"/>
      <c r="D151" s="423"/>
      <c r="E151" s="423"/>
      <c r="F151" s="423"/>
      <c r="G151" s="423"/>
      <c r="H151" s="177"/>
      <c r="I151" s="423"/>
      <c r="J151" s="423"/>
      <c r="K151" s="423"/>
      <c r="L151" s="423"/>
      <c r="M151" s="449"/>
      <c r="N151" s="423"/>
      <c r="O151" s="423"/>
      <c r="P151" s="423"/>
      <c r="Q151" s="423"/>
      <c r="R151" s="423"/>
      <c r="S151" s="423"/>
      <c r="T151" s="423"/>
      <c r="U151" s="449"/>
      <c r="V151" s="178"/>
      <c r="W151" s="178"/>
    </row>
    <row r="152" spans="1:23" ht="18" hidden="1" customHeight="1">
      <c r="A152" s="416"/>
      <c r="B152" s="469" t="s">
        <v>665</v>
      </c>
      <c r="C152" s="425"/>
      <c r="D152" s="417"/>
      <c r="E152" s="415"/>
      <c r="F152" s="415"/>
      <c r="G152" s="417"/>
      <c r="H152" s="170"/>
      <c r="I152" s="417"/>
      <c r="J152" s="417"/>
      <c r="K152" s="417"/>
      <c r="L152" s="417"/>
      <c r="M152" s="167"/>
      <c r="N152" s="417"/>
      <c r="O152" s="417"/>
      <c r="P152" s="417"/>
      <c r="Q152" s="417"/>
      <c r="R152" s="417"/>
      <c r="S152" s="417"/>
      <c r="T152" s="417"/>
      <c r="U152" s="167"/>
      <c r="V152" s="435"/>
      <c r="W152" s="435"/>
    </row>
    <row r="153" spans="1:23" hidden="1">
      <c r="A153" s="469" t="s">
        <v>594</v>
      </c>
      <c r="B153" s="469" t="s">
        <v>595</v>
      </c>
      <c r="C153" s="170"/>
      <c r="D153" s="415"/>
      <c r="E153" s="415"/>
      <c r="F153" s="415"/>
      <c r="G153" s="415"/>
      <c r="H153" s="170"/>
      <c r="I153" s="415"/>
      <c r="J153" s="415"/>
      <c r="K153" s="415"/>
      <c r="L153" s="415"/>
      <c r="M153" s="167"/>
      <c r="N153" s="415"/>
      <c r="O153" s="415"/>
      <c r="P153" s="415"/>
      <c r="Q153" s="415"/>
      <c r="R153" s="415"/>
      <c r="S153" s="415"/>
      <c r="T153" s="415"/>
      <c r="U153" s="167"/>
      <c r="V153" s="172"/>
      <c r="W153" s="172"/>
    </row>
    <row r="154" spans="1:23" hidden="1">
      <c r="A154" s="416"/>
      <c r="B154" s="469" t="s">
        <v>665</v>
      </c>
      <c r="C154" s="425"/>
      <c r="D154" s="415"/>
      <c r="E154" s="415"/>
      <c r="F154" s="415"/>
      <c r="G154" s="415"/>
      <c r="H154" s="170"/>
      <c r="I154" s="417"/>
      <c r="J154" s="417"/>
      <c r="K154" s="417"/>
      <c r="L154" s="417"/>
      <c r="M154" s="167"/>
      <c r="N154" s="417"/>
      <c r="O154" s="417"/>
      <c r="P154" s="417"/>
      <c r="Q154" s="417"/>
      <c r="R154" s="417"/>
      <c r="S154" s="417"/>
      <c r="T154" s="417"/>
      <c r="U154" s="167"/>
      <c r="V154" s="435"/>
      <c r="W154" s="435"/>
    </row>
    <row r="155" spans="1:23" hidden="1">
      <c r="A155" s="469" t="s">
        <v>599</v>
      </c>
      <c r="B155" s="469" t="s">
        <v>600</v>
      </c>
      <c r="C155" s="170"/>
      <c r="D155" s="415"/>
      <c r="E155" s="415"/>
      <c r="F155" s="415"/>
      <c r="G155" s="415"/>
      <c r="H155" s="170"/>
      <c r="I155" s="415"/>
      <c r="J155" s="415"/>
      <c r="K155" s="415"/>
      <c r="L155" s="415"/>
      <c r="M155" s="167"/>
      <c r="N155" s="415"/>
      <c r="O155" s="415"/>
      <c r="P155" s="415"/>
      <c r="Q155" s="415"/>
      <c r="R155" s="415"/>
      <c r="S155" s="415"/>
      <c r="T155" s="415"/>
      <c r="U155" s="167"/>
      <c r="V155" s="172"/>
      <c r="W155" s="172"/>
    </row>
    <row r="156" spans="1:23" hidden="1">
      <c r="A156" s="416"/>
      <c r="B156" s="469" t="s">
        <v>665</v>
      </c>
      <c r="C156" s="425"/>
      <c r="D156" s="415"/>
      <c r="E156" s="415"/>
      <c r="F156" s="415"/>
      <c r="G156" s="415"/>
      <c r="H156" s="170"/>
      <c r="I156" s="417"/>
      <c r="J156" s="417"/>
      <c r="K156" s="417"/>
      <c r="L156" s="417"/>
      <c r="M156" s="167"/>
      <c r="N156" s="417"/>
      <c r="O156" s="417"/>
      <c r="P156" s="417"/>
      <c r="Q156" s="417"/>
      <c r="R156" s="417"/>
      <c r="S156" s="417"/>
      <c r="T156" s="417"/>
      <c r="U156" s="167"/>
      <c r="V156" s="435"/>
      <c r="W156" s="435"/>
    </row>
    <row r="157" spans="1:23" hidden="1">
      <c r="A157" s="469" t="s">
        <v>609</v>
      </c>
      <c r="B157" s="469" t="s">
        <v>610</v>
      </c>
      <c r="C157" s="170"/>
      <c r="D157" s="415"/>
      <c r="E157" s="415"/>
      <c r="F157" s="415"/>
      <c r="G157" s="415"/>
      <c r="H157" s="170"/>
      <c r="I157" s="415"/>
      <c r="J157" s="415"/>
      <c r="K157" s="415"/>
      <c r="L157" s="415"/>
      <c r="M157" s="167"/>
      <c r="N157" s="415"/>
      <c r="O157" s="415"/>
      <c r="P157" s="415"/>
      <c r="Q157" s="415"/>
      <c r="R157" s="415"/>
      <c r="S157" s="415"/>
      <c r="T157" s="415"/>
      <c r="U157" s="167"/>
      <c r="V157" s="172"/>
      <c r="W157" s="172"/>
    </row>
    <row r="158" spans="1:23" hidden="1">
      <c r="A158" s="416"/>
      <c r="B158" s="469" t="s">
        <v>665</v>
      </c>
      <c r="C158" s="425"/>
      <c r="D158" s="415"/>
      <c r="E158" s="415"/>
      <c r="F158" s="415"/>
      <c r="G158" s="415"/>
      <c r="H158" s="170"/>
      <c r="I158" s="417"/>
      <c r="J158" s="417"/>
      <c r="K158" s="417"/>
      <c r="L158" s="417"/>
      <c r="M158" s="167"/>
      <c r="N158" s="417"/>
      <c r="O158" s="417"/>
      <c r="P158" s="417"/>
      <c r="Q158" s="417"/>
      <c r="R158" s="417"/>
      <c r="S158" s="417"/>
      <c r="T158" s="417"/>
      <c r="U158" s="167"/>
      <c r="V158" s="435"/>
      <c r="W158" s="435"/>
    </row>
    <row r="159" spans="1:23" ht="30" hidden="1">
      <c r="A159" s="469" t="s">
        <v>612</v>
      </c>
      <c r="B159" s="469" t="s">
        <v>613</v>
      </c>
      <c r="C159" s="170"/>
      <c r="D159" s="415"/>
      <c r="E159" s="415"/>
      <c r="F159" s="415"/>
      <c r="G159" s="415"/>
      <c r="H159" s="170"/>
      <c r="I159" s="415"/>
      <c r="J159" s="415"/>
      <c r="K159" s="415"/>
      <c r="L159" s="415"/>
      <c r="M159" s="167"/>
      <c r="N159" s="415"/>
      <c r="O159" s="415"/>
      <c r="P159" s="415"/>
      <c r="Q159" s="415"/>
      <c r="R159" s="415"/>
      <c r="S159" s="415"/>
      <c r="T159" s="415"/>
      <c r="U159" s="167"/>
      <c r="V159" s="172"/>
      <c r="W159" s="172"/>
    </row>
    <row r="160" spans="1:23" hidden="1">
      <c r="A160" s="416"/>
      <c r="B160" s="469" t="s">
        <v>665</v>
      </c>
      <c r="C160" s="425"/>
      <c r="D160" s="415"/>
      <c r="E160" s="415"/>
      <c r="F160" s="415"/>
      <c r="G160" s="415"/>
      <c r="H160" s="170"/>
      <c r="I160" s="417"/>
      <c r="J160" s="417"/>
      <c r="K160" s="417"/>
      <c r="L160" s="417"/>
      <c r="M160" s="167"/>
      <c r="N160" s="417"/>
      <c r="O160" s="417"/>
      <c r="P160" s="417"/>
      <c r="Q160" s="417"/>
      <c r="R160" s="417"/>
      <c r="S160" s="417"/>
      <c r="T160" s="417"/>
      <c r="U160" s="167"/>
      <c r="V160" s="435"/>
      <c r="W160" s="435"/>
    </row>
    <row r="161" spans="1:23" ht="60" hidden="1">
      <c r="A161" s="469" t="s">
        <v>615</v>
      </c>
      <c r="B161" s="469" t="s">
        <v>616</v>
      </c>
      <c r="C161" s="170"/>
      <c r="D161" s="415"/>
      <c r="E161" s="415"/>
      <c r="F161" s="415"/>
      <c r="G161" s="415"/>
      <c r="H161" s="170"/>
      <c r="I161" s="415"/>
      <c r="J161" s="415"/>
      <c r="K161" s="415"/>
      <c r="L161" s="415"/>
      <c r="M161" s="167"/>
      <c r="N161" s="415"/>
      <c r="O161" s="415"/>
      <c r="P161" s="415"/>
      <c r="Q161" s="415"/>
      <c r="R161" s="415"/>
      <c r="S161" s="415"/>
      <c r="T161" s="415"/>
      <c r="U161" s="167"/>
      <c r="V161" s="172"/>
      <c r="W161" s="172"/>
    </row>
    <row r="162" spans="1:23" hidden="1">
      <c r="A162" s="416"/>
      <c r="B162" s="469" t="s">
        <v>665</v>
      </c>
      <c r="C162" s="425"/>
      <c r="D162" s="415"/>
      <c r="E162" s="415"/>
      <c r="F162" s="415"/>
      <c r="G162" s="415"/>
      <c r="H162" s="170"/>
      <c r="I162" s="417"/>
      <c r="J162" s="417"/>
      <c r="K162" s="417"/>
      <c r="L162" s="417"/>
      <c r="M162" s="167"/>
      <c r="N162" s="417"/>
      <c r="O162" s="417"/>
      <c r="P162" s="417"/>
      <c r="Q162" s="417"/>
      <c r="R162" s="417"/>
      <c r="S162" s="417"/>
      <c r="T162" s="417"/>
      <c r="U162" s="167"/>
      <c r="V162" s="435"/>
      <c r="W162" s="435"/>
    </row>
    <row r="163" spans="1:23" ht="30" hidden="1">
      <c r="A163" s="469" t="s">
        <v>619</v>
      </c>
      <c r="B163" s="469" t="s">
        <v>620</v>
      </c>
      <c r="C163" s="170"/>
      <c r="D163" s="415"/>
      <c r="E163" s="415"/>
      <c r="F163" s="415"/>
      <c r="G163" s="415"/>
      <c r="H163" s="170"/>
      <c r="I163" s="415"/>
      <c r="J163" s="415"/>
      <c r="K163" s="415"/>
      <c r="L163" s="415"/>
      <c r="M163" s="167"/>
      <c r="N163" s="415"/>
      <c r="O163" s="415"/>
      <c r="P163" s="415"/>
      <c r="Q163" s="415"/>
      <c r="R163" s="415"/>
      <c r="S163" s="415"/>
      <c r="T163" s="415"/>
      <c r="U163" s="167"/>
      <c r="V163" s="172"/>
      <c r="W163" s="172"/>
    </row>
    <row r="164" spans="1:23" hidden="1">
      <c r="A164" s="416"/>
      <c r="B164" s="469" t="s">
        <v>665</v>
      </c>
      <c r="C164" s="425"/>
      <c r="D164" s="415"/>
      <c r="E164" s="415"/>
      <c r="F164" s="415"/>
      <c r="G164" s="415"/>
      <c r="H164" s="170"/>
      <c r="I164" s="417"/>
      <c r="J164" s="417"/>
      <c r="K164" s="417"/>
      <c r="L164" s="417"/>
      <c r="M164" s="167"/>
      <c r="N164" s="417"/>
      <c r="O164" s="417"/>
      <c r="P164" s="417"/>
      <c r="Q164" s="417"/>
      <c r="R164" s="417"/>
      <c r="S164" s="417"/>
      <c r="T164" s="417"/>
      <c r="U164" s="167"/>
      <c r="V164" s="435"/>
      <c r="W164" s="435"/>
    </row>
    <row r="165" spans="1:23" hidden="1">
      <c r="A165" s="469" t="s">
        <v>622</v>
      </c>
      <c r="B165" s="469" t="s">
        <v>623</v>
      </c>
      <c r="C165" s="170"/>
      <c r="D165" s="415"/>
      <c r="E165" s="415"/>
      <c r="F165" s="415"/>
      <c r="G165" s="415"/>
      <c r="H165" s="170"/>
      <c r="I165" s="415"/>
      <c r="J165" s="415"/>
      <c r="K165" s="415"/>
      <c r="L165" s="415"/>
      <c r="M165" s="167"/>
      <c r="N165" s="415"/>
      <c r="O165" s="415"/>
      <c r="P165" s="415"/>
      <c r="Q165" s="415"/>
      <c r="R165" s="415"/>
      <c r="S165" s="415"/>
      <c r="T165" s="415"/>
      <c r="U165" s="167"/>
      <c r="V165" s="172"/>
      <c r="W165" s="172"/>
    </row>
    <row r="166" spans="1:23" hidden="1">
      <c r="A166" s="167"/>
      <c r="B166" s="413" t="s">
        <v>665</v>
      </c>
      <c r="C166" s="425"/>
      <c r="D166" s="417"/>
      <c r="E166" s="417"/>
      <c r="F166" s="417"/>
      <c r="G166" s="417"/>
      <c r="H166" s="170"/>
      <c r="I166" s="417"/>
      <c r="J166" s="417"/>
      <c r="K166" s="417"/>
      <c r="L166" s="417"/>
      <c r="M166" s="167"/>
      <c r="N166" s="417"/>
      <c r="O166" s="417"/>
      <c r="P166" s="417"/>
      <c r="Q166" s="417"/>
      <c r="R166" s="417"/>
      <c r="S166" s="417"/>
      <c r="T166" s="417"/>
      <c r="U166" s="167"/>
      <c r="V166" s="435"/>
      <c r="W166" s="435"/>
    </row>
    <row r="167" spans="1:23" hidden="1">
      <c r="A167" s="475"/>
      <c r="B167" s="476"/>
      <c r="C167" s="477"/>
      <c r="D167" s="478"/>
      <c r="E167" s="478"/>
      <c r="F167" s="478"/>
      <c r="G167" s="478"/>
      <c r="H167" s="479"/>
      <c r="I167" s="478"/>
      <c r="J167" s="478"/>
      <c r="K167" s="478"/>
      <c r="L167" s="478"/>
      <c r="M167" s="475"/>
      <c r="N167" s="478"/>
      <c r="O167" s="478"/>
      <c r="P167" s="478"/>
      <c r="Q167" s="478"/>
      <c r="R167" s="478"/>
      <c r="S167" s="478"/>
      <c r="T167" s="478"/>
      <c r="U167" s="475"/>
      <c r="V167" s="478"/>
      <c r="W167" s="478"/>
    </row>
    <row r="168" spans="1:23" hidden="1">
      <c r="A168" s="475"/>
      <c r="B168" s="476"/>
      <c r="C168" s="477"/>
      <c r="D168" s="478"/>
      <c r="E168" s="478"/>
      <c r="F168" s="478"/>
      <c r="G168" s="478"/>
      <c r="H168" s="479"/>
      <c r="I168" s="478"/>
      <c r="J168" s="478"/>
      <c r="K168" s="478"/>
      <c r="L168" s="478"/>
      <c r="M168" s="475"/>
      <c r="N168" s="478"/>
      <c r="O168" s="478"/>
      <c r="P168" s="478"/>
      <c r="Q168" s="478"/>
      <c r="R168" s="478"/>
      <c r="S168" s="478"/>
      <c r="T168" s="478"/>
      <c r="U168" s="475"/>
      <c r="V168" s="478"/>
      <c r="W168" s="478"/>
    </row>
    <row r="169" spans="1:23" ht="23.25" hidden="1" customHeight="1">
      <c r="B169"/>
      <c r="T169" s="475"/>
      <c r="U169" s="475"/>
      <c r="V169" s="475"/>
      <c r="W169" s="475"/>
    </row>
    <row r="170" spans="1:23" ht="27" hidden="1" customHeight="1">
      <c r="B170" s="612"/>
      <c r="C170" s="612"/>
      <c r="D170" s="612"/>
      <c r="E170" s="612"/>
      <c r="F170" s="612"/>
      <c r="G170" s="612"/>
      <c r="H170" s="612"/>
      <c r="I170" s="612"/>
      <c r="J170" s="612"/>
      <c r="K170" s="612"/>
      <c r="L170" s="612"/>
      <c r="M170" s="612"/>
      <c r="N170" s="612"/>
      <c r="O170" s="612"/>
      <c r="P170" s="612"/>
      <c r="Q170" s="612"/>
      <c r="R170" s="612"/>
      <c r="S170" s="612"/>
      <c r="T170" s="475"/>
      <c r="U170" s="475"/>
      <c r="V170" s="475"/>
      <c r="W170" s="475"/>
    </row>
    <row r="171" spans="1:23" ht="29.25" hidden="1" customHeight="1">
      <c r="B171"/>
    </row>
    <row r="172" spans="1:23" ht="15.75">
      <c r="A172" s="481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0"/>
      <c r="N172" s="480"/>
      <c r="O172" s="480"/>
      <c r="P172" s="480"/>
    </row>
    <row r="173" spans="1:23" ht="15.75">
      <c r="B173" s="483" t="s">
        <v>683</v>
      </c>
      <c r="C173" s="480"/>
      <c r="D173" s="480"/>
      <c r="E173" s="480"/>
      <c r="F173" s="480"/>
      <c r="G173" s="480"/>
      <c r="H173" s="480"/>
      <c r="I173" s="482"/>
      <c r="J173" s="482"/>
      <c r="K173" s="482"/>
      <c r="L173" s="482"/>
      <c r="M173" s="482"/>
      <c r="N173" s="482"/>
      <c r="O173" s="482"/>
      <c r="P173" s="482"/>
      <c r="Q173" s="481"/>
      <c r="R173" s="481"/>
      <c r="S173" s="481"/>
      <c r="T173" s="481"/>
      <c r="U173" s="481"/>
      <c r="V173" s="481"/>
      <c r="W173" s="481"/>
    </row>
    <row r="174" spans="1:23" ht="15.75">
      <c r="B174" s="483"/>
      <c r="C174" s="480"/>
      <c r="D174" s="480"/>
      <c r="E174" s="480"/>
      <c r="F174" s="480"/>
      <c r="G174" s="480"/>
      <c r="H174" s="480"/>
      <c r="I174" s="484"/>
      <c r="J174" s="484"/>
      <c r="K174" s="484"/>
      <c r="L174" s="484"/>
      <c r="M174" s="484"/>
      <c r="N174" s="484"/>
      <c r="O174" s="484"/>
      <c r="P174" s="484"/>
      <c r="Q174" s="475"/>
      <c r="R174" s="475"/>
      <c r="S174" s="475"/>
      <c r="T174" s="475"/>
      <c r="U174" s="475"/>
      <c r="V174" s="475"/>
      <c r="W174" s="475"/>
    </row>
    <row r="175" spans="1:23" ht="15.75">
      <c r="B175" s="483"/>
      <c r="C175" s="480"/>
      <c r="D175" s="480"/>
      <c r="E175" s="480"/>
      <c r="F175" s="480"/>
      <c r="G175" s="480"/>
      <c r="H175" s="480"/>
      <c r="I175" s="484"/>
      <c r="J175" s="484"/>
      <c r="K175" s="484"/>
      <c r="L175" s="484"/>
      <c r="M175" s="484"/>
      <c r="N175" s="484"/>
      <c r="O175" s="484"/>
      <c r="P175" s="484"/>
      <c r="Q175" s="475"/>
      <c r="R175" s="475"/>
      <c r="S175" s="475"/>
      <c r="T175" s="475"/>
      <c r="U175" s="475"/>
      <c r="V175" s="475"/>
      <c r="W175" s="475"/>
    </row>
    <row r="176" spans="1:23" ht="15.75">
      <c r="B176" s="483"/>
      <c r="C176" s="480"/>
      <c r="D176" s="480"/>
      <c r="E176" s="480"/>
      <c r="F176" s="480"/>
      <c r="G176" s="480"/>
      <c r="H176" s="480"/>
      <c r="I176" s="484"/>
      <c r="J176" s="484"/>
      <c r="K176" s="484"/>
      <c r="L176" s="484"/>
      <c r="M176" s="484"/>
      <c r="N176" s="484"/>
      <c r="O176" s="484"/>
      <c r="P176" s="484"/>
      <c r="Q176" s="475"/>
      <c r="R176" s="475"/>
      <c r="S176" s="475"/>
      <c r="T176" s="475"/>
      <c r="U176" s="475"/>
      <c r="V176" s="475"/>
      <c r="W176" s="475"/>
    </row>
    <row r="177" spans="2:23">
      <c r="B177" s="485"/>
      <c r="I177" s="475"/>
      <c r="J177" s="475"/>
      <c r="K177" s="475"/>
      <c r="L177" s="475"/>
      <c r="M177" s="475"/>
      <c r="N177" s="475"/>
      <c r="O177" s="475"/>
      <c r="P177" s="475"/>
      <c r="Q177" s="475"/>
      <c r="R177" s="475"/>
      <c r="S177" s="475"/>
      <c r="T177" s="475"/>
      <c r="U177" s="475"/>
      <c r="V177" s="475"/>
      <c r="W177" s="475"/>
    </row>
    <row r="178" spans="2:23">
      <c r="B178" s="485"/>
      <c r="I178" s="475"/>
      <c r="J178" s="475"/>
      <c r="K178" s="475"/>
      <c r="L178" s="475"/>
      <c r="M178" s="475"/>
      <c r="N178" s="475"/>
      <c r="O178" s="475"/>
      <c r="P178" s="475"/>
      <c r="Q178" s="475"/>
      <c r="R178" s="475"/>
      <c r="S178" s="475"/>
      <c r="T178" s="475"/>
      <c r="U178" s="475"/>
      <c r="V178" s="475"/>
      <c r="W178" s="475"/>
    </row>
    <row r="179" spans="2:23">
      <c r="B179" s="485"/>
      <c r="I179" s="475"/>
      <c r="J179" s="475"/>
      <c r="K179" s="475"/>
      <c r="L179" s="475"/>
      <c r="M179" s="475"/>
      <c r="N179" s="475"/>
      <c r="O179" s="475"/>
      <c r="P179" s="475"/>
      <c r="Q179" s="475"/>
      <c r="R179" s="475"/>
      <c r="S179" s="475"/>
      <c r="T179" s="475"/>
      <c r="U179" s="475"/>
      <c r="V179" s="475"/>
      <c r="W179" s="475"/>
    </row>
    <row r="180" spans="2:23">
      <c r="B180" s="485"/>
      <c r="I180" s="475"/>
      <c r="J180" s="475"/>
      <c r="K180" s="475"/>
      <c r="L180" s="475"/>
      <c r="M180" s="475"/>
      <c r="N180" s="475"/>
      <c r="O180" s="475"/>
      <c r="P180" s="475"/>
      <c r="Q180" s="475"/>
      <c r="R180" s="475"/>
      <c r="S180" s="475"/>
      <c r="T180" s="475"/>
      <c r="U180" s="475"/>
      <c r="V180" s="475"/>
      <c r="W180" s="475"/>
    </row>
    <row r="181" spans="2:23">
      <c r="B181" s="485"/>
      <c r="I181" s="475"/>
      <c r="J181" s="475"/>
      <c r="K181" s="475"/>
      <c r="L181" s="475"/>
      <c r="M181" s="475"/>
      <c r="N181" s="475"/>
      <c r="O181" s="475"/>
      <c r="P181" s="475"/>
      <c r="Q181" s="475"/>
      <c r="R181" s="475"/>
      <c r="S181" s="475"/>
      <c r="T181" s="475"/>
      <c r="U181" s="475"/>
      <c r="V181" s="475"/>
      <c r="W181" s="475"/>
    </row>
    <row r="182" spans="2:23">
      <c r="B182" s="485"/>
      <c r="I182" s="475"/>
      <c r="J182" s="475"/>
      <c r="K182" s="475"/>
      <c r="L182" s="475"/>
      <c r="M182" s="475"/>
      <c r="N182" s="475"/>
      <c r="O182" s="475"/>
      <c r="P182" s="475"/>
      <c r="Q182" s="475"/>
      <c r="R182" s="475"/>
      <c r="S182" s="475"/>
      <c r="T182" s="475"/>
      <c r="U182" s="475"/>
      <c r="V182" s="475"/>
      <c r="W182" s="475"/>
    </row>
    <row r="183" spans="2:23">
      <c r="B183" s="485"/>
      <c r="I183" s="475"/>
      <c r="J183" s="475"/>
      <c r="K183" s="475"/>
      <c r="L183" s="475"/>
      <c r="M183" s="475"/>
      <c r="N183" s="475"/>
      <c r="O183" s="475"/>
      <c r="P183" s="475"/>
      <c r="Q183" s="475"/>
      <c r="R183" s="475"/>
      <c r="S183" s="475"/>
      <c r="T183" s="475"/>
      <c r="U183" s="475"/>
      <c r="V183" s="475"/>
      <c r="W183" s="475"/>
    </row>
    <row r="184" spans="2:23">
      <c r="B184" s="485"/>
      <c r="I184" s="475"/>
      <c r="J184" s="475"/>
      <c r="K184" s="475"/>
      <c r="L184" s="475"/>
      <c r="M184" s="475"/>
      <c r="N184" s="475"/>
      <c r="O184" s="475"/>
      <c r="P184" s="475"/>
      <c r="Q184" s="475"/>
      <c r="R184" s="475"/>
      <c r="S184" s="475"/>
      <c r="T184" s="475"/>
      <c r="U184" s="475"/>
      <c r="V184" s="475"/>
      <c r="W184" s="475"/>
    </row>
    <row r="185" spans="2:23">
      <c r="B185" s="485"/>
      <c r="I185" s="475"/>
      <c r="J185" s="475"/>
      <c r="K185" s="475"/>
      <c r="L185" s="475"/>
      <c r="M185" s="475"/>
      <c r="N185" s="475"/>
      <c r="O185" s="475"/>
      <c r="P185" s="475"/>
      <c r="Q185" s="475"/>
      <c r="R185" s="475"/>
      <c r="S185" s="475"/>
      <c r="T185" s="475"/>
      <c r="U185" s="475"/>
      <c r="V185" s="475"/>
      <c r="W185" s="475"/>
    </row>
    <row r="186" spans="2:23">
      <c r="B186" s="485"/>
      <c r="I186" s="475"/>
      <c r="J186" s="475"/>
      <c r="K186" s="475"/>
      <c r="L186" s="475"/>
      <c r="M186" s="475"/>
      <c r="N186" s="475"/>
      <c r="O186" s="475"/>
      <c r="P186" s="475"/>
      <c r="Q186" s="475"/>
      <c r="R186" s="475"/>
      <c r="S186" s="475"/>
      <c r="T186" s="475"/>
      <c r="U186" s="475"/>
      <c r="V186" s="475"/>
      <c r="W186" s="475"/>
    </row>
    <row r="187" spans="2:23">
      <c r="B187" s="485"/>
      <c r="I187" s="475"/>
      <c r="J187" s="475"/>
      <c r="K187" s="475"/>
      <c r="L187" s="475"/>
      <c r="M187" s="475"/>
      <c r="N187" s="475"/>
      <c r="O187" s="475"/>
      <c r="P187" s="475"/>
      <c r="Q187" s="475"/>
      <c r="R187" s="475"/>
      <c r="S187" s="475"/>
      <c r="T187" s="475"/>
      <c r="U187" s="475"/>
      <c r="V187" s="475"/>
      <c r="W187" s="475"/>
    </row>
    <row r="188" spans="2:23">
      <c r="B188" s="485"/>
      <c r="I188" s="475"/>
      <c r="J188" s="475"/>
      <c r="K188" s="475"/>
      <c r="L188" s="475"/>
      <c r="M188" s="475"/>
      <c r="N188" s="475"/>
      <c r="O188" s="475"/>
      <c r="P188" s="475"/>
      <c r="Q188" s="475"/>
      <c r="R188" s="475"/>
      <c r="S188" s="475"/>
      <c r="T188" s="475"/>
      <c r="U188" s="475"/>
      <c r="V188" s="475"/>
      <c r="W188" s="475"/>
    </row>
    <row r="189" spans="2:23">
      <c r="B189" s="485"/>
      <c r="I189" s="475"/>
      <c r="J189" s="475"/>
      <c r="K189" s="475"/>
      <c r="L189" s="475"/>
      <c r="M189" s="475"/>
      <c r="N189" s="475"/>
      <c r="O189" s="475"/>
      <c r="P189" s="475"/>
      <c r="Q189" s="475"/>
      <c r="R189" s="475"/>
      <c r="S189" s="475"/>
      <c r="T189" s="475"/>
      <c r="U189" s="475"/>
      <c r="V189" s="475"/>
      <c r="W189" s="475"/>
    </row>
    <row r="190" spans="2:23">
      <c r="B190" s="485"/>
      <c r="I190" s="475"/>
      <c r="J190" s="475"/>
      <c r="K190" s="475"/>
      <c r="L190" s="475"/>
      <c r="M190" s="475"/>
      <c r="N190" s="475"/>
      <c r="O190" s="475"/>
      <c r="P190" s="475"/>
      <c r="Q190" s="475"/>
      <c r="R190" s="475"/>
      <c r="S190" s="475"/>
      <c r="T190" s="475"/>
      <c r="U190" s="475"/>
      <c r="V190" s="475"/>
      <c r="W190" s="475"/>
    </row>
    <row r="191" spans="2:23">
      <c r="B191" s="485"/>
      <c r="I191" s="475"/>
      <c r="J191" s="475"/>
      <c r="K191" s="475"/>
      <c r="L191" s="475"/>
      <c r="M191" s="475"/>
      <c r="N191" s="475"/>
      <c r="O191" s="475"/>
      <c r="P191" s="475"/>
      <c r="Q191" s="475"/>
      <c r="R191" s="475"/>
      <c r="S191" s="475"/>
      <c r="T191" s="475"/>
      <c r="U191" s="475"/>
      <c r="V191" s="475"/>
      <c r="W191" s="475"/>
    </row>
    <row r="192" spans="2:23">
      <c r="B192" s="485"/>
      <c r="I192" s="475"/>
      <c r="J192" s="475"/>
      <c r="K192" s="475"/>
      <c r="L192" s="475"/>
      <c r="M192" s="475"/>
      <c r="N192" s="475"/>
      <c r="O192" s="475"/>
      <c r="P192" s="475"/>
      <c r="Q192" s="475"/>
      <c r="R192" s="475"/>
      <c r="S192" s="475"/>
      <c r="T192" s="475"/>
      <c r="U192" s="475"/>
      <c r="V192" s="475"/>
      <c r="W192" s="475"/>
    </row>
    <row r="193" spans="2:23">
      <c r="B193" s="485"/>
      <c r="I193" s="475"/>
      <c r="J193" s="475"/>
      <c r="K193" s="475"/>
      <c r="L193" s="475"/>
      <c r="M193" s="475"/>
      <c r="N193" s="475"/>
      <c r="O193" s="475"/>
      <c r="P193" s="475"/>
      <c r="Q193" s="475"/>
      <c r="R193" s="475"/>
      <c r="S193" s="475"/>
      <c r="T193" s="475"/>
      <c r="U193" s="475"/>
      <c r="V193" s="475"/>
      <c r="W193" s="475"/>
    </row>
    <row r="194" spans="2:23">
      <c r="B194" s="485"/>
      <c r="I194" s="475"/>
      <c r="J194" s="475"/>
      <c r="K194" s="475"/>
      <c r="L194" s="475"/>
      <c r="M194" s="475"/>
      <c r="N194" s="475"/>
      <c r="O194" s="475"/>
      <c r="P194" s="475"/>
      <c r="Q194" s="475"/>
      <c r="R194" s="475"/>
      <c r="S194" s="475"/>
      <c r="T194" s="475"/>
      <c r="U194" s="475"/>
      <c r="V194" s="475"/>
      <c r="W194" s="475"/>
    </row>
    <row r="195" spans="2:23">
      <c r="B195" s="485"/>
      <c r="I195" s="475"/>
      <c r="J195" s="475"/>
      <c r="K195" s="475"/>
      <c r="L195" s="475"/>
      <c r="M195" s="475"/>
      <c r="N195" s="475"/>
      <c r="O195" s="475"/>
      <c r="P195" s="475"/>
      <c r="Q195" s="475"/>
      <c r="R195" s="475"/>
      <c r="S195" s="475"/>
      <c r="T195" s="475"/>
      <c r="U195" s="475"/>
      <c r="V195" s="475"/>
      <c r="W195" s="475"/>
    </row>
    <row r="196" spans="2:23">
      <c r="B196" s="485"/>
      <c r="I196" s="475"/>
      <c r="J196" s="475"/>
      <c r="K196" s="475"/>
      <c r="L196" s="475"/>
      <c r="M196" s="475"/>
      <c r="N196" s="475"/>
      <c r="O196" s="475"/>
      <c r="P196" s="475"/>
      <c r="Q196" s="475"/>
      <c r="R196" s="475"/>
      <c r="S196" s="475"/>
      <c r="T196" s="475"/>
      <c r="U196" s="475"/>
      <c r="V196" s="475"/>
      <c r="W196" s="475"/>
    </row>
    <row r="197" spans="2:23">
      <c r="B197" s="485"/>
      <c r="I197" s="475"/>
      <c r="J197" s="475"/>
      <c r="K197" s="475"/>
      <c r="L197" s="475"/>
      <c r="M197" s="475"/>
      <c r="N197" s="475"/>
      <c r="O197" s="475"/>
      <c r="P197" s="475"/>
      <c r="Q197" s="475"/>
      <c r="R197" s="475"/>
      <c r="S197" s="475"/>
      <c r="T197" s="475"/>
      <c r="U197" s="475"/>
      <c r="V197" s="475"/>
      <c r="W197" s="475"/>
    </row>
    <row r="198" spans="2:23">
      <c r="B198" s="485"/>
      <c r="I198" s="475"/>
      <c r="J198" s="475"/>
      <c r="K198" s="475"/>
      <c r="L198" s="475"/>
      <c r="M198" s="475"/>
      <c r="N198" s="475"/>
      <c r="O198" s="475"/>
      <c r="P198" s="475"/>
      <c r="Q198" s="475"/>
      <c r="R198" s="475"/>
      <c r="S198" s="475"/>
      <c r="T198" s="475"/>
      <c r="U198" s="475"/>
      <c r="V198" s="475"/>
      <c r="W198" s="475"/>
    </row>
    <row r="199" spans="2:23">
      <c r="B199" s="485"/>
      <c r="I199" s="475"/>
      <c r="J199" s="475"/>
      <c r="K199" s="475"/>
      <c r="L199" s="475"/>
      <c r="M199" s="475"/>
      <c r="N199" s="475"/>
      <c r="O199" s="475"/>
      <c r="P199" s="475"/>
      <c r="Q199" s="475"/>
      <c r="R199" s="475"/>
      <c r="S199" s="475"/>
      <c r="T199" s="475"/>
      <c r="U199" s="475"/>
      <c r="V199" s="475"/>
      <c r="W199" s="475"/>
    </row>
    <row r="200" spans="2:23">
      <c r="B200" s="485"/>
      <c r="I200" s="475"/>
      <c r="J200" s="475"/>
      <c r="K200" s="475"/>
      <c r="L200" s="475"/>
      <c r="M200" s="475"/>
      <c r="N200" s="475"/>
      <c r="O200" s="475"/>
      <c r="P200" s="475"/>
      <c r="Q200" s="475"/>
      <c r="R200" s="475"/>
      <c r="S200" s="475"/>
      <c r="T200" s="475"/>
      <c r="U200" s="475"/>
      <c r="V200" s="475"/>
      <c r="W200" s="475"/>
    </row>
    <row r="201" spans="2:23">
      <c r="B201" s="485"/>
      <c r="I201" s="475"/>
      <c r="J201" s="475"/>
      <c r="K201" s="475"/>
      <c r="L201" s="475"/>
      <c r="M201" s="475"/>
      <c r="N201" s="475"/>
      <c r="O201" s="475"/>
      <c r="P201" s="475"/>
      <c r="Q201" s="475"/>
      <c r="R201" s="475"/>
      <c r="S201" s="475"/>
      <c r="T201" s="475"/>
      <c r="U201" s="475"/>
      <c r="V201" s="475"/>
      <c r="W201" s="475"/>
    </row>
    <row r="202" spans="2:23">
      <c r="B202" s="485"/>
      <c r="I202" s="475"/>
      <c r="J202" s="475"/>
      <c r="K202" s="475"/>
      <c r="L202" s="475"/>
      <c r="M202" s="475"/>
      <c r="N202" s="475"/>
      <c r="O202" s="475"/>
      <c r="P202" s="475"/>
      <c r="Q202" s="475"/>
      <c r="R202" s="475"/>
      <c r="S202" s="475"/>
      <c r="T202" s="475"/>
      <c r="U202" s="475"/>
      <c r="V202" s="475"/>
      <c r="W202" s="475"/>
    </row>
    <row r="203" spans="2:23">
      <c r="B203" s="485"/>
      <c r="I203" s="475"/>
      <c r="J203" s="475"/>
      <c r="K203" s="475"/>
      <c r="L203" s="475"/>
      <c r="M203" s="475"/>
      <c r="N203" s="475"/>
      <c r="O203" s="475"/>
      <c r="P203" s="475"/>
      <c r="Q203" s="475"/>
      <c r="R203" s="475"/>
      <c r="S203" s="475"/>
      <c r="T203" s="475"/>
      <c r="U203" s="475"/>
      <c r="V203" s="475"/>
      <c r="W203" s="475"/>
    </row>
    <row r="204" spans="2:23">
      <c r="B204" s="485"/>
      <c r="I204" s="475"/>
      <c r="J204" s="475"/>
      <c r="K204" s="475"/>
      <c r="L204" s="475"/>
      <c r="M204" s="475"/>
      <c r="N204" s="475"/>
      <c r="O204" s="475"/>
      <c r="P204" s="475"/>
      <c r="Q204" s="475"/>
      <c r="R204" s="475"/>
      <c r="S204" s="475"/>
      <c r="T204" s="475"/>
      <c r="U204" s="475"/>
      <c r="V204" s="475"/>
      <c r="W204" s="475"/>
    </row>
    <row r="205" spans="2:23">
      <c r="B205" s="485"/>
      <c r="I205" s="475"/>
      <c r="J205" s="475"/>
      <c r="K205" s="475"/>
      <c r="L205" s="475"/>
      <c r="M205" s="475"/>
      <c r="N205" s="475"/>
      <c r="O205" s="475"/>
      <c r="P205" s="475"/>
      <c r="Q205" s="475"/>
      <c r="R205" s="475"/>
      <c r="S205" s="475"/>
      <c r="T205" s="475"/>
      <c r="U205" s="475"/>
      <c r="V205" s="475"/>
      <c r="W205" s="475"/>
    </row>
    <row r="206" spans="2:23">
      <c r="B206" s="485"/>
      <c r="I206" s="475"/>
      <c r="J206" s="475"/>
      <c r="K206" s="475"/>
      <c r="L206" s="475"/>
      <c r="M206" s="475"/>
      <c r="N206" s="475"/>
      <c r="O206" s="475"/>
      <c r="P206" s="475"/>
      <c r="Q206" s="475"/>
      <c r="R206" s="475"/>
      <c r="S206" s="475"/>
      <c r="T206" s="475"/>
      <c r="U206" s="475"/>
      <c r="V206" s="475"/>
      <c r="W206" s="475"/>
    </row>
    <row r="207" spans="2:23">
      <c r="B207" s="485"/>
      <c r="I207" s="475"/>
      <c r="J207" s="475"/>
      <c r="K207" s="475"/>
      <c r="L207" s="475"/>
      <c r="M207" s="475"/>
      <c r="N207" s="475"/>
      <c r="O207" s="475"/>
      <c r="P207" s="475"/>
      <c r="Q207" s="475"/>
      <c r="R207" s="475"/>
      <c r="S207" s="475"/>
      <c r="T207" s="475"/>
      <c r="U207" s="475"/>
      <c r="V207" s="475"/>
      <c r="W207" s="475"/>
    </row>
    <row r="208" spans="2:23">
      <c r="B208" s="485"/>
      <c r="I208" s="475"/>
      <c r="J208" s="475"/>
      <c r="K208" s="475"/>
      <c r="L208" s="475"/>
      <c r="M208" s="475"/>
      <c r="N208" s="475"/>
      <c r="O208" s="475"/>
      <c r="P208" s="475"/>
      <c r="Q208" s="475"/>
      <c r="R208" s="475"/>
      <c r="S208" s="475"/>
      <c r="T208" s="475"/>
      <c r="U208" s="475"/>
      <c r="V208" s="475"/>
      <c r="W208" s="475"/>
    </row>
    <row r="209" spans="2:23">
      <c r="B209" s="485"/>
      <c r="I209" s="475"/>
      <c r="J209" s="475"/>
      <c r="K209" s="475"/>
      <c r="L209" s="475"/>
      <c r="M209" s="475"/>
      <c r="N209" s="475"/>
      <c r="O209" s="475"/>
      <c r="P209" s="475"/>
      <c r="Q209" s="475"/>
      <c r="R209" s="475"/>
      <c r="S209" s="475"/>
      <c r="T209" s="475"/>
      <c r="U209" s="475"/>
      <c r="V209" s="475"/>
      <c r="W209" s="475"/>
    </row>
    <row r="210" spans="2:23">
      <c r="B210" s="485"/>
      <c r="I210" s="475"/>
      <c r="J210" s="475"/>
      <c r="K210" s="475"/>
      <c r="L210" s="475"/>
      <c r="M210" s="475"/>
      <c r="N210" s="475"/>
      <c r="O210" s="475"/>
      <c r="P210" s="475"/>
      <c r="Q210" s="475"/>
      <c r="R210" s="475"/>
      <c r="S210" s="475"/>
      <c r="T210" s="475"/>
      <c r="U210" s="475"/>
      <c r="V210" s="475"/>
      <c r="W210" s="475"/>
    </row>
    <row r="211" spans="2:23">
      <c r="B211" s="485"/>
    </row>
    <row r="212" spans="2:23">
      <c r="B212" s="485"/>
    </row>
    <row r="213" spans="2:23">
      <c r="B213" s="485"/>
    </row>
    <row r="214" spans="2:23">
      <c r="B214" s="485"/>
    </row>
    <row r="215" spans="2:23">
      <c r="B215" s="485"/>
    </row>
  </sheetData>
  <mergeCells count="16">
    <mergeCell ref="A7:A10"/>
    <mergeCell ref="B7:B10"/>
    <mergeCell ref="C7:C10"/>
    <mergeCell ref="D7:D10"/>
    <mergeCell ref="E7:E10"/>
    <mergeCell ref="V2:W2"/>
    <mergeCell ref="B170:S170"/>
    <mergeCell ref="G7:G10"/>
    <mergeCell ref="H7:W8"/>
    <mergeCell ref="H9:L9"/>
    <mergeCell ref="M9:O9"/>
    <mergeCell ref="P9:Q9"/>
    <mergeCell ref="R9:T9"/>
    <mergeCell ref="U9:W9"/>
    <mergeCell ref="E4:F4"/>
    <mergeCell ref="F7:F10"/>
  </mergeCells>
  <pageMargins left="0.25" right="0.25" top="0.75" bottom="0.75" header="0.3" footer="0.3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16" workbookViewId="0">
      <selection activeCell="P22" sqref="P22"/>
    </sheetView>
  </sheetViews>
  <sheetFormatPr defaultRowHeight="12.75"/>
  <cols>
    <col min="1" max="1" width="43.5703125" style="259" customWidth="1"/>
    <col min="2" max="2" width="10.42578125" style="259" customWidth="1"/>
    <col min="3" max="3" width="13.85546875" style="259" customWidth="1"/>
    <col min="4" max="4" width="14" style="259" customWidth="1"/>
    <col min="5" max="5" width="7" style="259" hidden="1" customWidth="1"/>
    <col min="6" max="6" width="7.7109375" style="259" hidden="1" customWidth="1"/>
    <col min="7" max="7" width="8.28515625" style="259" hidden="1" customWidth="1"/>
    <col min="8" max="8" width="0" style="259" hidden="1" customWidth="1"/>
    <col min="9" max="9" width="11.42578125" style="259" customWidth="1"/>
    <col min="10" max="10" width="12.85546875" style="259" customWidth="1"/>
    <col min="11" max="12" width="11" style="259" customWidth="1"/>
    <col min="13" max="13" width="11.85546875" style="259" customWidth="1"/>
    <col min="14" max="14" width="12.5703125" style="259" customWidth="1"/>
    <col min="15" max="256" width="9.140625" style="259"/>
    <col min="257" max="257" width="43.5703125" style="259" customWidth="1"/>
    <col min="258" max="258" width="10.42578125" style="259" customWidth="1"/>
    <col min="259" max="259" width="13.85546875" style="259" customWidth="1"/>
    <col min="260" max="260" width="14" style="259" customWidth="1"/>
    <col min="261" max="264" width="0" style="259" hidden="1" customWidth="1"/>
    <col min="265" max="265" width="11.42578125" style="259" customWidth="1"/>
    <col min="266" max="266" width="12.85546875" style="259" customWidth="1"/>
    <col min="267" max="268" width="11" style="259" customWidth="1"/>
    <col min="269" max="269" width="11.85546875" style="259" customWidth="1"/>
    <col min="270" max="270" width="12.5703125" style="259" customWidth="1"/>
    <col min="271" max="512" width="9.140625" style="259"/>
    <col min="513" max="513" width="43.5703125" style="259" customWidth="1"/>
    <col min="514" max="514" width="10.42578125" style="259" customWidth="1"/>
    <col min="515" max="515" width="13.85546875" style="259" customWidth="1"/>
    <col min="516" max="516" width="14" style="259" customWidth="1"/>
    <col min="517" max="520" width="0" style="259" hidden="1" customWidth="1"/>
    <col min="521" max="521" width="11.42578125" style="259" customWidth="1"/>
    <col min="522" max="522" width="12.85546875" style="259" customWidth="1"/>
    <col min="523" max="524" width="11" style="259" customWidth="1"/>
    <col min="525" max="525" width="11.85546875" style="259" customWidth="1"/>
    <col min="526" max="526" width="12.5703125" style="259" customWidth="1"/>
    <col min="527" max="768" width="9.140625" style="259"/>
    <col min="769" max="769" width="43.5703125" style="259" customWidth="1"/>
    <col min="770" max="770" width="10.42578125" style="259" customWidth="1"/>
    <col min="771" max="771" width="13.85546875" style="259" customWidth="1"/>
    <col min="772" max="772" width="14" style="259" customWidth="1"/>
    <col min="773" max="776" width="0" style="259" hidden="1" customWidth="1"/>
    <col min="777" max="777" width="11.42578125" style="259" customWidth="1"/>
    <col min="778" max="778" width="12.85546875" style="259" customWidth="1"/>
    <col min="779" max="780" width="11" style="259" customWidth="1"/>
    <col min="781" max="781" width="11.85546875" style="259" customWidth="1"/>
    <col min="782" max="782" width="12.5703125" style="259" customWidth="1"/>
    <col min="783" max="1024" width="9.140625" style="259"/>
    <col min="1025" max="1025" width="43.5703125" style="259" customWidth="1"/>
    <col min="1026" max="1026" width="10.42578125" style="259" customWidth="1"/>
    <col min="1027" max="1027" width="13.85546875" style="259" customWidth="1"/>
    <col min="1028" max="1028" width="14" style="259" customWidth="1"/>
    <col min="1029" max="1032" width="0" style="259" hidden="1" customWidth="1"/>
    <col min="1033" max="1033" width="11.42578125" style="259" customWidth="1"/>
    <col min="1034" max="1034" width="12.85546875" style="259" customWidth="1"/>
    <col min="1035" max="1036" width="11" style="259" customWidth="1"/>
    <col min="1037" max="1037" width="11.85546875" style="259" customWidth="1"/>
    <col min="1038" max="1038" width="12.5703125" style="259" customWidth="1"/>
    <col min="1039" max="1280" width="9.140625" style="259"/>
    <col min="1281" max="1281" width="43.5703125" style="259" customWidth="1"/>
    <col min="1282" max="1282" width="10.42578125" style="259" customWidth="1"/>
    <col min="1283" max="1283" width="13.85546875" style="259" customWidth="1"/>
    <col min="1284" max="1284" width="14" style="259" customWidth="1"/>
    <col min="1285" max="1288" width="0" style="259" hidden="1" customWidth="1"/>
    <col min="1289" max="1289" width="11.42578125" style="259" customWidth="1"/>
    <col min="1290" max="1290" width="12.85546875" style="259" customWidth="1"/>
    <col min="1291" max="1292" width="11" style="259" customWidth="1"/>
    <col min="1293" max="1293" width="11.85546875" style="259" customWidth="1"/>
    <col min="1294" max="1294" width="12.5703125" style="259" customWidth="1"/>
    <col min="1295" max="1536" width="9.140625" style="259"/>
    <col min="1537" max="1537" width="43.5703125" style="259" customWidth="1"/>
    <col min="1538" max="1538" width="10.42578125" style="259" customWidth="1"/>
    <col min="1539" max="1539" width="13.85546875" style="259" customWidth="1"/>
    <col min="1540" max="1540" width="14" style="259" customWidth="1"/>
    <col min="1541" max="1544" width="0" style="259" hidden="1" customWidth="1"/>
    <col min="1545" max="1545" width="11.42578125" style="259" customWidth="1"/>
    <col min="1546" max="1546" width="12.85546875" style="259" customWidth="1"/>
    <col min="1547" max="1548" width="11" style="259" customWidth="1"/>
    <col min="1549" max="1549" width="11.85546875" style="259" customWidth="1"/>
    <col min="1550" max="1550" width="12.5703125" style="259" customWidth="1"/>
    <col min="1551" max="1792" width="9.140625" style="259"/>
    <col min="1793" max="1793" width="43.5703125" style="259" customWidth="1"/>
    <col min="1794" max="1794" width="10.42578125" style="259" customWidth="1"/>
    <col min="1795" max="1795" width="13.85546875" style="259" customWidth="1"/>
    <col min="1796" max="1796" width="14" style="259" customWidth="1"/>
    <col min="1797" max="1800" width="0" style="259" hidden="1" customWidth="1"/>
    <col min="1801" max="1801" width="11.42578125" style="259" customWidth="1"/>
    <col min="1802" max="1802" width="12.85546875" style="259" customWidth="1"/>
    <col min="1803" max="1804" width="11" style="259" customWidth="1"/>
    <col min="1805" max="1805" width="11.85546875" style="259" customWidth="1"/>
    <col min="1806" max="1806" width="12.5703125" style="259" customWidth="1"/>
    <col min="1807" max="2048" width="9.140625" style="259"/>
    <col min="2049" max="2049" width="43.5703125" style="259" customWidth="1"/>
    <col min="2050" max="2050" width="10.42578125" style="259" customWidth="1"/>
    <col min="2051" max="2051" width="13.85546875" style="259" customWidth="1"/>
    <col min="2052" max="2052" width="14" style="259" customWidth="1"/>
    <col min="2053" max="2056" width="0" style="259" hidden="1" customWidth="1"/>
    <col min="2057" max="2057" width="11.42578125" style="259" customWidth="1"/>
    <col min="2058" max="2058" width="12.85546875" style="259" customWidth="1"/>
    <col min="2059" max="2060" width="11" style="259" customWidth="1"/>
    <col min="2061" max="2061" width="11.85546875" style="259" customWidth="1"/>
    <col min="2062" max="2062" width="12.5703125" style="259" customWidth="1"/>
    <col min="2063" max="2304" width="9.140625" style="259"/>
    <col min="2305" max="2305" width="43.5703125" style="259" customWidth="1"/>
    <col min="2306" max="2306" width="10.42578125" style="259" customWidth="1"/>
    <col min="2307" max="2307" width="13.85546875" style="259" customWidth="1"/>
    <col min="2308" max="2308" width="14" style="259" customWidth="1"/>
    <col min="2309" max="2312" width="0" style="259" hidden="1" customWidth="1"/>
    <col min="2313" max="2313" width="11.42578125" style="259" customWidth="1"/>
    <col min="2314" max="2314" width="12.85546875" style="259" customWidth="1"/>
    <col min="2315" max="2316" width="11" style="259" customWidth="1"/>
    <col min="2317" max="2317" width="11.85546875" style="259" customWidth="1"/>
    <col min="2318" max="2318" width="12.5703125" style="259" customWidth="1"/>
    <col min="2319" max="2560" width="9.140625" style="259"/>
    <col min="2561" max="2561" width="43.5703125" style="259" customWidth="1"/>
    <col min="2562" max="2562" width="10.42578125" style="259" customWidth="1"/>
    <col min="2563" max="2563" width="13.85546875" style="259" customWidth="1"/>
    <col min="2564" max="2564" width="14" style="259" customWidth="1"/>
    <col min="2565" max="2568" width="0" style="259" hidden="1" customWidth="1"/>
    <col min="2569" max="2569" width="11.42578125" style="259" customWidth="1"/>
    <col min="2570" max="2570" width="12.85546875" style="259" customWidth="1"/>
    <col min="2571" max="2572" width="11" style="259" customWidth="1"/>
    <col min="2573" max="2573" width="11.85546875" style="259" customWidth="1"/>
    <col min="2574" max="2574" width="12.5703125" style="259" customWidth="1"/>
    <col min="2575" max="2816" width="9.140625" style="259"/>
    <col min="2817" max="2817" width="43.5703125" style="259" customWidth="1"/>
    <col min="2818" max="2818" width="10.42578125" style="259" customWidth="1"/>
    <col min="2819" max="2819" width="13.85546875" style="259" customWidth="1"/>
    <col min="2820" max="2820" width="14" style="259" customWidth="1"/>
    <col min="2821" max="2824" width="0" style="259" hidden="1" customWidth="1"/>
    <col min="2825" max="2825" width="11.42578125" style="259" customWidth="1"/>
    <col min="2826" max="2826" width="12.85546875" style="259" customWidth="1"/>
    <col min="2827" max="2828" width="11" style="259" customWidth="1"/>
    <col min="2829" max="2829" width="11.85546875" style="259" customWidth="1"/>
    <col min="2830" max="2830" width="12.5703125" style="259" customWidth="1"/>
    <col min="2831" max="3072" width="9.140625" style="259"/>
    <col min="3073" max="3073" width="43.5703125" style="259" customWidth="1"/>
    <col min="3074" max="3074" width="10.42578125" style="259" customWidth="1"/>
    <col min="3075" max="3075" width="13.85546875" style="259" customWidth="1"/>
    <col min="3076" max="3076" width="14" style="259" customWidth="1"/>
    <col min="3077" max="3080" width="0" style="259" hidden="1" customWidth="1"/>
    <col min="3081" max="3081" width="11.42578125" style="259" customWidth="1"/>
    <col min="3082" max="3082" width="12.85546875" style="259" customWidth="1"/>
    <col min="3083" max="3084" width="11" style="259" customWidth="1"/>
    <col min="3085" max="3085" width="11.85546875" style="259" customWidth="1"/>
    <col min="3086" max="3086" width="12.5703125" style="259" customWidth="1"/>
    <col min="3087" max="3328" width="9.140625" style="259"/>
    <col min="3329" max="3329" width="43.5703125" style="259" customWidth="1"/>
    <col min="3330" max="3330" width="10.42578125" style="259" customWidth="1"/>
    <col min="3331" max="3331" width="13.85546875" style="259" customWidth="1"/>
    <col min="3332" max="3332" width="14" style="259" customWidth="1"/>
    <col min="3333" max="3336" width="0" style="259" hidden="1" customWidth="1"/>
    <col min="3337" max="3337" width="11.42578125" style="259" customWidth="1"/>
    <col min="3338" max="3338" width="12.85546875" style="259" customWidth="1"/>
    <col min="3339" max="3340" width="11" style="259" customWidth="1"/>
    <col min="3341" max="3341" width="11.85546875" style="259" customWidth="1"/>
    <col min="3342" max="3342" width="12.5703125" style="259" customWidth="1"/>
    <col min="3343" max="3584" width="9.140625" style="259"/>
    <col min="3585" max="3585" width="43.5703125" style="259" customWidth="1"/>
    <col min="3586" max="3586" width="10.42578125" style="259" customWidth="1"/>
    <col min="3587" max="3587" width="13.85546875" style="259" customWidth="1"/>
    <col min="3588" max="3588" width="14" style="259" customWidth="1"/>
    <col min="3589" max="3592" width="0" style="259" hidden="1" customWidth="1"/>
    <col min="3593" max="3593" width="11.42578125" style="259" customWidth="1"/>
    <col min="3594" max="3594" width="12.85546875" style="259" customWidth="1"/>
    <col min="3595" max="3596" width="11" style="259" customWidth="1"/>
    <col min="3597" max="3597" width="11.85546875" style="259" customWidth="1"/>
    <col min="3598" max="3598" width="12.5703125" style="259" customWidth="1"/>
    <col min="3599" max="3840" width="9.140625" style="259"/>
    <col min="3841" max="3841" width="43.5703125" style="259" customWidth="1"/>
    <col min="3842" max="3842" width="10.42578125" style="259" customWidth="1"/>
    <col min="3843" max="3843" width="13.85546875" style="259" customWidth="1"/>
    <col min="3844" max="3844" width="14" style="259" customWidth="1"/>
    <col min="3845" max="3848" width="0" style="259" hidden="1" customWidth="1"/>
    <col min="3849" max="3849" width="11.42578125" style="259" customWidth="1"/>
    <col min="3850" max="3850" width="12.85546875" style="259" customWidth="1"/>
    <col min="3851" max="3852" width="11" style="259" customWidth="1"/>
    <col min="3853" max="3853" width="11.85546875" style="259" customWidth="1"/>
    <col min="3854" max="3854" width="12.5703125" style="259" customWidth="1"/>
    <col min="3855" max="4096" width="9.140625" style="259"/>
    <col min="4097" max="4097" width="43.5703125" style="259" customWidth="1"/>
    <col min="4098" max="4098" width="10.42578125" style="259" customWidth="1"/>
    <col min="4099" max="4099" width="13.85546875" style="259" customWidth="1"/>
    <col min="4100" max="4100" width="14" style="259" customWidth="1"/>
    <col min="4101" max="4104" width="0" style="259" hidden="1" customWidth="1"/>
    <col min="4105" max="4105" width="11.42578125" style="259" customWidth="1"/>
    <col min="4106" max="4106" width="12.85546875" style="259" customWidth="1"/>
    <col min="4107" max="4108" width="11" style="259" customWidth="1"/>
    <col min="4109" max="4109" width="11.85546875" style="259" customWidth="1"/>
    <col min="4110" max="4110" width="12.5703125" style="259" customWidth="1"/>
    <col min="4111" max="4352" width="9.140625" style="259"/>
    <col min="4353" max="4353" width="43.5703125" style="259" customWidth="1"/>
    <col min="4354" max="4354" width="10.42578125" style="259" customWidth="1"/>
    <col min="4355" max="4355" width="13.85546875" style="259" customWidth="1"/>
    <col min="4356" max="4356" width="14" style="259" customWidth="1"/>
    <col min="4357" max="4360" width="0" style="259" hidden="1" customWidth="1"/>
    <col min="4361" max="4361" width="11.42578125" style="259" customWidth="1"/>
    <col min="4362" max="4362" width="12.85546875" style="259" customWidth="1"/>
    <col min="4363" max="4364" width="11" style="259" customWidth="1"/>
    <col min="4365" max="4365" width="11.85546875" style="259" customWidth="1"/>
    <col min="4366" max="4366" width="12.5703125" style="259" customWidth="1"/>
    <col min="4367" max="4608" width="9.140625" style="259"/>
    <col min="4609" max="4609" width="43.5703125" style="259" customWidth="1"/>
    <col min="4610" max="4610" width="10.42578125" style="259" customWidth="1"/>
    <col min="4611" max="4611" width="13.85546875" style="259" customWidth="1"/>
    <col min="4612" max="4612" width="14" style="259" customWidth="1"/>
    <col min="4613" max="4616" width="0" style="259" hidden="1" customWidth="1"/>
    <col min="4617" max="4617" width="11.42578125" style="259" customWidth="1"/>
    <col min="4618" max="4618" width="12.85546875" style="259" customWidth="1"/>
    <col min="4619" max="4620" width="11" style="259" customWidth="1"/>
    <col min="4621" max="4621" width="11.85546875" style="259" customWidth="1"/>
    <col min="4622" max="4622" width="12.5703125" style="259" customWidth="1"/>
    <col min="4623" max="4864" width="9.140625" style="259"/>
    <col min="4865" max="4865" width="43.5703125" style="259" customWidth="1"/>
    <col min="4866" max="4866" width="10.42578125" style="259" customWidth="1"/>
    <col min="4867" max="4867" width="13.85546875" style="259" customWidth="1"/>
    <col min="4868" max="4868" width="14" style="259" customWidth="1"/>
    <col min="4869" max="4872" width="0" style="259" hidden="1" customWidth="1"/>
    <col min="4873" max="4873" width="11.42578125" style="259" customWidth="1"/>
    <col min="4874" max="4874" width="12.85546875" style="259" customWidth="1"/>
    <col min="4875" max="4876" width="11" style="259" customWidth="1"/>
    <col min="4877" max="4877" width="11.85546875" style="259" customWidth="1"/>
    <col min="4878" max="4878" width="12.5703125" style="259" customWidth="1"/>
    <col min="4879" max="5120" width="9.140625" style="259"/>
    <col min="5121" max="5121" width="43.5703125" style="259" customWidth="1"/>
    <col min="5122" max="5122" width="10.42578125" style="259" customWidth="1"/>
    <col min="5123" max="5123" width="13.85546875" style="259" customWidth="1"/>
    <col min="5124" max="5124" width="14" style="259" customWidth="1"/>
    <col min="5125" max="5128" width="0" style="259" hidden="1" customWidth="1"/>
    <col min="5129" max="5129" width="11.42578125" style="259" customWidth="1"/>
    <col min="5130" max="5130" width="12.85546875" style="259" customWidth="1"/>
    <col min="5131" max="5132" width="11" style="259" customWidth="1"/>
    <col min="5133" max="5133" width="11.85546875" style="259" customWidth="1"/>
    <col min="5134" max="5134" width="12.5703125" style="259" customWidth="1"/>
    <col min="5135" max="5376" width="9.140625" style="259"/>
    <col min="5377" max="5377" width="43.5703125" style="259" customWidth="1"/>
    <col min="5378" max="5378" width="10.42578125" style="259" customWidth="1"/>
    <col min="5379" max="5379" width="13.85546875" style="259" customWidth="1"/>
    <col min="5380" max="5380" width="14" style="259" customWidth="1"/>
    <col min="5381" max="5384" width="0" style="259" hidden="1" customWidth="1"/>
    <col min="5385" max="5385" width="11.42578125" style="259" customWidth="1"/>
    <col min="5386" max="5386" width="12.85546875" style="259" customWidth="1"/>
    <col min="5387" max="5388" width="11" style="259" customWidth="1"/>
    <col min="5389" max="5389" width="11.85546875" style="259" customWidth="1"/>
    <col min="5390" max="5390" width="12.5703125" style="259" customWidth="1"/>
    <col min="5391" max="5632" width="9.140625" style="259"/>
    <col min="5633" max="5633" width="43.5703125" style="259" customWidth="1"/>
    <col min="5634" max="5634" width="10.42578125" style="259" customWidth="1"/>
    <col min="5635" max="5635" width="13.85546875" style="259" customWidth="1"/>
    <col min="5636" max="5636" width="14" style="259" customWidth="1"/>
    <col min="5637" max="5640" width="0" style="259" hidden="1" customWidth="1"/>
    <col min="5641" max="5641" width="11.42578125" style="259" customWidth="1"/>
    <col min="5642" max="5642" width="12.85546875" style="259" customWidth="1"/>
    <col min="5643" max="5644" width="11" style="259" customWidth="1"/>
    <col min="5645" max="5645" width="11.85546875" style="259" customWidth="1"/>
    <col min="5646" max="5646" width="12.5703125" style="259" customWidth="1"/>
    <col min="5647" max="5888" width="9.140625" style="259"/>
    <col min="5889" max="5889" width="43.5703125" style="259" customWidth="1"/>
    <col min="5890" max="5890" width="10.42578125" style="259" customWidth="1"/>
    <col min="5891" max="5891" width="13.85546875" style="259" customWidth="1"/>
    <col min="5892" max="5892" width="14" style="259" customWidth="1"/>
    <col min="5893" max="5896" width="0" style="259" hidden="1" customWidth="1"/>
    <col min="5897" max="5897" width="11.42578125" style="259" customWidth="1"/>
    <col min="5898" max="5898" width="12.85546875" style="259" customWidth="1"/>
    <col min="5899" max="5900" width="11" style="259" customWidth="1"/>
    <col min="5901" max="5901" width="11.85546875" style="259" customWidth="1"/>
    <col min="5902" max="5902" width="12.5703125" style="259" customWidth="1"/>
    <col min="5903" max="6144" width="9.140625" style="259"/>
    <col min="6145" max="6145" width="43.5703125" style="259" customWidth="1"/>
    <col min="6146" max="6146" width="10.42578125" style="259" customWidth="1"/>
    <col min="6147" max="6147" width="13.85546875" style="259" customWidth="1"/>
    <col min="6148" max="6148" width="14" style="259" customWidth="1"/>
    <col min="6149" max="6152" width="0" style="259" hidden="1" customWidth="1"/>
    <col min="6153" max="6153" width="11.42578125" style="259" customWidth="1"/>
    <col min="6154" max="6154" width="12.85546875" style="259" customWidth="1"/>
    <col min="6155" max="6156" width="11" style="259" customWidth="1"/>
    <col min="6157" max="6157" width="11.85546875" style="259" customWidth="1"/>
    <col min="6158" max="6158" width="12.5703125" style="259" customWidth="1"/>
    <col min="6159" max="6400" width="9.140625" style="259"/>
    <col min="6401" max="6401" width="43.5703125" style="259" customWidth="1"/>
    <col min="6402" max="6402" width="10.42578125" style="259" customWidth="1"/>
    <col min="6403" max="6403" width="13.85546875" style="259" customWidth="1"/>
    <col min="6404" max="6404" width="14" style="259" customWidth="1"/>
    <col min="6405" max="6408" width="0" style="259" hidden="1" customWidth="1"/>
    <col min="6409" max="6409" width="11.42578125" style="259" customWidth="1"/>
    <col min="6410" max="6410" width="12.85546875" style="259" customWidth="1"/>
    <col min="6411" max="6412" width="11" style="259" customWidth="1"/>
    <col min="6413" max="6413" width="11.85546875" style="259" customWidth="1"/>
    <col min="6414" max="6414" width="12.5703125" style="259" customWidth="1"/>
    <col min="6415" max="6656" width="9.140625" style="259"/>
    <col min="6657" max="6657" width="43.5703125" style="259" customWidth="1"/>
    <col min="6658" max="6658" width="10.42578125" style="259" customWidth="1"/>
    <col min="6659" max="6659" width="13.85546875" style="259" customWidth="1"/>
    <col min="6660" max="6660" width="14" style="259" customWidth="1"/>
    <col min="6661" max="6664" width="0" style="259" hidden="1" customWidth="1"/>
    <col min="6665" max="6665" width="11.42578125" style="259" customWidth="1"/>
    <col min="6666" max="6666" width="12.85546875" style="259" customWidth="1"/>
    <col min="6667" max="6668" width="11" style="259" customWidth="1"/>
    <col min="6669" max="6669" width="11.85546875" style="259" customWidth="1"/>
    <col min="6670" max="6670" width="12.5703125" style="259" customWidth="1"/>
    <col min="6671" max="6912" width="9.140625" style="259"/>
    <col min="6913" max="6913" width="43.5703125" style="259" customWidth="1"/>
    <col min="6914" max="6914" width="10.42578125" style="259" customWidth="1"/>
    <col min="6915" max="6915" width="13.85546875" style="259" customWidth="1"/>
    <col min="6916" max="6916" width="14" style="259" customWidth="1"/>
    <col min="6917" max="6920" width="0" style="259" hidden="1" customWidth="1"/>
    <col min="6921" max="6921" width="11.42578125" style="259" customWidth="1"/>
    <col min="6922" max="6922" width="12.85546875" style="259" customWidth="1"/>
    <col min="6923" max="6924" width="11" style="259" customWidth="1"/>
    <col min="6925" max="6925" width="11.85546875" style="259" customWidth="1"/>
    <col min="6926" max="6926" width="12.5703125" style="259" customWidth="1"/>
    <col min="6927" max="7168" width="9.140625" style="259"/>
    <col min="7169" max="7169" width="43.5703125" style="259" customWidth="1"/>
    <col min="7170" max="7170" width="10.42578125" style="259" customWidth="1"/>
    <col min="7171" max="7171" width="13.85546875" style="259" customWidth="1"/>
    <col min="7172" max="7172" width="14" style="259" customWidth="1"/>
    <col min="7173" max="7176" width="0" style="259" hidden="1" customWidth="1"/>
    <col min="7177" max="7177" width="11.42578125" style="259" customWidth="1"/>
    <col min="7178" max="7178" width="12.85546875" style="259" customWidth="1"/>
    <col min="7179" max="7180" width="11" style="259" customWidth="1"/>
    <col min="7181" max="7181" width="11.85546875" style="259" customWidth="1"/>
    <col min="7182" max="7182" width="12.5703125" style="259" customWidth="1"/>
    <col min="7183" max="7424" width="9.140625" style="259"/>
    <col min="7425" max="7425" width="43.5703125" style="259" customWidth="1"/>
    <col min="7426" max="7426" width="10.42578125" style="259" customWidth="1"/>
    <col min="7427" max="7427" width="13.85546875" style="259" customWidth="1"/>
    <col min="7428" max="7428" width="14" style="259" customWidth="1"/>
    <col min="7429" max="7432" width="0" style="259" hidden="1" customWidth="1"/>
    <col min="7433" max="7433" width="11.42578125" style="259" customWidth="1"/>
    <col min="7434" max="7434" width="12.85546875" style="259" customWidth="1"/>
    <col min="7435" max="7436" width="11" style="259" customWidth="1"/>
    <col min="7437" max="7437" width="11.85546875" style="259" customWidth="1"/>
    <col min="7438" max="7438" width="12.5703125" style="259" customWidth="1"/>
    <col min="7439" max="7680" width="9.140625" style="259"/>
    <col min="7681" max="7681" width="43.5703125" style="259" customWidth="1"/>
    <col min="7682" max="7682" width="10.42578125" style="259" customWidth="1"/>
    <col min="7683" max="7683" width="13.85546875" style="259" customWidth="1"/>
    <col min="7684" max="7684" width="14" style="259" customWidth="1"/>
    <col min="7685" max="7688" width="0" style="259" hidden="1" customWidth="1"/>
    <col min="7689" max="7689" width="11.42578125" style="259" customWidth="1"/>
    <col min="7690" max="7690" width="12.85546875" style="259" customWidth="1"/>
    <col min="7691" max="7692" width="11" style="259" customWidth="1"/>
    <col min="7693" max="7693" width="11.85546875" style="259" customWidth="1"/>
    <col min="7694" max="7694" width="12.5703125" style="259" customWidth="1"/>
    <col min="7695" max="7936" width="9.140625" style="259"/>
    <col min="7937" max="7937" width="43.5703125" style="259" customWidth="1"/>
    <col min="7938" max="7938" width="10.42578125" style="259" customWidth="1"/>
    <col min="7939" max="7939" width="13.85546875" style="259" customWidth="1"/>
    <col min="7940" max="7940" width="14" style="259" customWidth="1"/>
    <col min="7941" max="7944" width="0" style="259" hidden="1" customWidth="1"/>
    <col min="7945" max="7945" width="11.42578125" style="259" customWidth="1"/>
    <col min="7946" max="7946" width="12.85546875" style="259" customWidth="1"/>
    <col min="7947" max="7948" width="11" style="259" customWidth="1"/>
    <col min="7949" max="7949" width="11.85546875" style="259" customWidth="1"/>
    <col min="7950" max="7950" width="12.5703125" style="259" customWidth="1"/>
    <col min="7951" max="8192" width="9.140625" style="259"/>
    <col min="8193" max="8193" width="43.5703125" style="259" customWidth="1"/>
    <col min="8194" max="8194" width="10.42578125" style="259" customWidth="1"/>
    <col min="8195" max="8195" width="13.85546875" style="259" customWidth="1"/>
    <col min="8196" max="8196" width="14" style="259" customWidth="1"/>
    <col min="8197" max="8200" width="0" style="259" hidden="1" customWidth="1"/>
    <col min="8201" max="8201" width="11.42578125" style="259" customWidth="1"/>
    <col min="8202" max="8202" width="12.85546875" style="259" customWidth="1"/>
    <col min="8203" max="8204" width="11" style="259" customWidth="1"/>
    <col min="8205" max="8205" width="11.85546875" style="259" customWidth="1"/>
    <col min="8206" max="8206" width="12.5703125" style="259" customWidth="1"/>
    <col min="8207" max="8448" width="9.140625" style="259"/>
    <col min="8449" max="8449" width="43.5703125" style="259" customWidth="1"/>
    <col min="8450" max="8450" width="10.42578125" style="259" customWidth="1"/>
    <col min="8451" max="8451" width="13.85546875" style="259" customWidth="1"/>
    <col min="8452" max="8452" width="14" style="259" customWidth="1"/>
    <col min="8453" max="8456" width="0" style="259" hidden="1" customWidth="1"/>
    <col min="8457" max="8457" width="11.42578125" style="259" customWidth="1"/>
    <col min="8458" max="8458" width="12.85546875" style="259" customWidth="1"/>
    <col min="8459" max="8460" width="11" style="259" customWidth="1"/>
    <col min="8461" max="8461" width="11.85546875" style="259" customWidth="1"/>
    <col min="8462" max="8462" width="12.5703125" style="259" customWidth="1"/>
    <col min="8463" max="8704" width="9.140625" style="259"/>
    <col min="8705" max="8705" width="43.5703125" style="259" customWidth="1"/>
    <col min="8706" max="8706" width="10.42578125" style="259" customWidth="1"/>
    <col min="8707" max="8707" width="13.85546875" style="259" customWidth="1"/>
    <col min="8708" max="8708" width="14" style="259" customWidth="1"/>
    <col min="8709" max="8712" width="0" style="259" hidden="1" customWidth="1"/>
    <col min="8713" max="8713" width="11.42578125" style="259" customWidth="1"/>
    <col min="8714" max="8714" width="12.85546875" style="259" customWidth="1"/>
    <col min="8715" max="8716" width="11" style="259" customWidth="1"/>
    <col min="8717" max="8717" width="11.85546875" style="259" customWidth="1"/>
    <col min="8718" max="8718" width="12.5703125" style="259" customWidth="1"/>
    <col min="8719" max="8960" width="9.140625" style="259"/>
    <col min="8961" max="8961" width="43.5703125" style="259" customWidth="1"/>
    <col min="8962" max="8962" width="10.42578125" style="259" customWidth="1"/>
    <col min="8963" max="8963" width="13.85546875" style="259" customWidth="1"/>
    <col min="8964" max="8964" width="14" style="259" customWidth="1"/>
    <col min="8965" max="8968" width="0" style="259" hidden="1" customWidth="1"/>
    <col min="8969" max="8969" width="11.42578125" style="259" customWidth="1"/>
    <col min="8970" max="8970" width="12.85546875" style="259" customWidth="1"/>
    <col min="8971" max="8972" width="11" style="259" customWidth="1"/>
    <col min="8973" max="8973" width="11.85546875" style="259" customWidth="1"/>
    <col min="8974" max="8974" width="12.5703125" style="259" customWidth="1"/>
    <col min="8975" max="9216" width="9.140625" style="259"/>
    <col min="9217" max="9217" width="43.5703125" style="259" customWidth="1"/>
    <col min="9218" max="9218" width="10.42578125" style="259" customWidth="1"/>
    <col min="9219" max="9219" width="13.85546875" style="259" customWidth="1"/>
    <col min="9220" max="9220" width="14" style="259" customWidth="1"/>
    <col min="9221" max="9224" width="0" style="259" hidden="1" customWidth="1"/>
    <col min="9225" max="9225" width="11.42578125" style="259" customWidth="1"/>
    <col min="9226" max="9226" width="12.85546875" style="259" customWidth="1"/>
    <col min="9227" max="9228" width="11" style="259" customWidth="1"/>
    <col min="9229" max="9229" width="11.85546875" style="259" customWidth="1"/>
    <col min="9230" max="9230" width="12.5703125" style="259" customWidth="1"/>
    <col min="9231" max="9472" width="9.140625" style="259"/>
    <col min="9473" max="9473" width="43.5703125" style="259" customWidth="1"/>
    <col min="9474" max="9474" width="10.42578125" style="259" customWidth="1"/>
    <col min="9475" max="9475" width="13.85546875" style="259" customWidth="1"/>
    <col min="9476" max="9476" width="14" style="259" customWidth="1"/>
    <col min="9477" max="9480" width="0" style="259" hidden="1" customWidth="1"/>
    <col min="9481" max="9481" width="11.42578125" style="259" customWidth="1"/>
    <col min="9482" max="9482" width="12.85546875" style="259" customWidth="1"/>
    <col min="9483" max="9484" width="11" style="259" customWidth="1"/>
    <col min="9485" max="9485" width="11.85546875" style="259" customWidth="1"/>
    <col min="9486" max="9486" width="12.5703125" style="259" customWidth="1"/>
    <col min="9487" max="9728" width="9.140625" style="259"/>
    <col min="9729" max="9729" width="43.5703125" style="259" customWidth="1"/>
    <col min="9730" max="9730" width="10.42578125" style="259" customWidth="1"/>
    <col min="9731" max="9731" width="13.85546875" style="259" customWidth="1"/>
    <col min="9732" max="9732" width="14" style="259" customWidth="1"/>
    <col min="9733" max="9736" width="0" style="259" hidden="1" customWidth="1"/>
    <col min="9737" max="9737" width="11.42578125" style="259" customWidth="1"/>
    <col min="9738" max="9738" width="12.85546875" style="259" customWidth="1"/>
    <col min="9739" max="9740" width="11" style="259" customWidth="1"/>
    <col min="9741" max="9741" width="11.85546875" style="259" customWidth="1"/>
    <col min="9742" max="9742" width="12.5703125" style="259" customWidth="1"/>
    <col min="9743" max="9984" width="9.140625" style="259"/>
    <col min="9985" max="9985" width="43.5703125" style="259" customWidth="1"/>
    <col min="9986" max="9986" width="10.42578125" style="259" customWidth="1"/>
    <col min="9987" max="9987" width="13.85546875" style="259" customWidth="1"/>
    <col min="9988" max="9988" width="14" style="259" customWidth="1"/>
    <col min="9989" max="9992" width="0" style="259" hidden="1" customWidth="1"/>
    <col min="9993" max="9993" width="11.42578125" style="259" customWidth="1"/>
    <col min="9994" max="9994" width="12.85546875" style="259" customWidth="1"/>
    <col min="9995" max="9996" width="11" style="259" customWidth="1"/>
    <col min="9997" max="9997" width="11.85546875" style="259" customWidth="1"/>
    <col min="9998" max="9998" width="12.5703125" style="259" customWidth="1"/>
    <col min="9999" max="10240" width="9.140625" style="259"/>
    <col min="10241" max="10241" width="43.5703125" style="259" customWidth="1"/>
    <col min="10242" max="10242" width="10.42578125" style="259" customWidth="1"/>
    <col min="10243" max="10243" width="13.85546875" style="259" customWidth="1"/>
    <col min="10244" max="10244" width="14" style="259" customWidth="1"/>
    <col min="10245" max="10248" width="0" style="259" hidden="1" customWidth="1"/>
    <col min="10249" max="10249" width="11.42578125" style="259" customWidth="1"/>
    <col min="10250" max="10250" width="12.85546875" style="259" customWidth="1"/>
    <col min="10251" max="10252" width="11" style="259" customWidth="1"/>
    <col min="10253" max="10253" width="11.85546875" style="259" customWidth="1"/>
    <col min="10254" max="10254" width="12.5703125" style="259" customWidth="1"/>
    <col min="10255" max="10496" width="9.140625" style="259"/>
    <col min="10497" max="10497" width="43.5703125" style="259" customWidth="1"/>
    <col min="10498" max="10498" width="10.42578125" style="259" customWidth="1"/>
    <col min="10499" max="10499" width="13.85546875" style="259" customWidth="1"/>
    <col min="10500" max="10500" width="14" style="259" customWidth="1"/>
    <col min="10501" max="10504" width="0" style="259" hidden="1" customWidth="1"/>
    <col min="10505" max="10505" width="11.42578125" style="259" customWidth="1"/>
    <col min="10506" max="10506" width="12.85546875" style="259" customWidth="1"/>
    <col min="10507" max="10508" width="11" style="259" customWidth="1"/>
    <col min="10509" max="10509" width="11.85546875" style="259" customWidth="1"/>
    <col min="10510" max="10510" width="12.5703125" style="259" customWidth="1"/>
    <col min="10511" max="10752" width="9.140625" style="259"/>
    <col min="10753" max="10753" width="43.5703125" style="259" customWidth="1"/>
    <col min="10754" max="10754" width="10.42578125" style="259" customWidth="1"/>
    <col min="10755" max="10755" width="13.85546875" style="259" customWidth="1"/>
    <col min="10756" max="10756" width="14" style="259" customWidth="1"/>
    <col min="10757" max="10760" width="0" style="259" hidden="1" customWidth="1"/>
    <col min="10761" max="10761" width="11.42578125" style="259" customWidth="1"/>
    <col min="10762" max="10762" width="12.85546875" style="259" customWidth="1"/>
    <col min="10763" max="10764" width="11" style="259" customWidth="1"/>
    <col min="10765" max="10765" width="11.85546875" style="259" customWidth="1"/>
    <col min="10766" max="10766" width="12.5703125" style="259" customWidth="1"/>
    <col min="10767" max="11008" width="9.140625" style="259"/>
    <col min="11009" max="11009" width="43.5703125" style="259" customWidth="1"/>
    <col min="11010" max="11010" width="10.42578125" style="259" customWidth="1"/>
    <col min="11011" max="11011" width="13.85546875" style="259" customWidth="1"/>
    <col min="11012" max="11012" width="14" style="259" customWidth="1"/>
    <col min="11013" max="11016" width="0" style="259" hidden="1" customWidth="1"/>
    <col min="11017" max="11017" width="11.42578125" style="259" customWidth="1"/>
    <col min="11018" max="11018" width="12.85546875" style="259" customWidth="1"/>
    <col min="11019" max="11020" width="11" style="259" customWidth="1"/>
    <col min="11021" max="11021" width="11.85546875" style="259" customWidth="1"/>
    <col min="11022" max="11022" width="12.5703125" style="259" customWidth="1"/>
    <col min="11023" max="11264" width="9.140625" style="259"/>
    <col min="11265" max="11265" width="43.5703125" style="259" customWidth="1"/>
    <col min="11266" max="11266" width="10.42578125" style="259" customWidth="1"/>
    <col min="11267" max="11267" width="13.85546875" style="259" customWidth="1"/>
    <col min="11268" max="11268" width="14" style="259" customWidth="1"/>
    <col min="11269" max="11272" width="0" style="259" hidden="1" customWidth="1"/>
    <col min="11273" max="11273" width="11.42578125" style="259" customWidth="1"/>
    <col min="11274" max="11274" width="12.85546875" style="259" customWidth="1"/>
    <col min="11275" max="11276" width="11" style="259" customWidth="1"/>
    <col min="11277" max="11277" width="11.85546875" style="259" customWidth="1"/>
    <col min="11278" max="11278" width="12.5703125" style="259" customWidth="1"/>
    <col min="11279" max="11520" width="9.140625" style="259"/>
    <col min="11521" max="11521" width="43.5703125" style="259" customWidth="1"/>
    <col min="11522" max="11522" width="10.42578125" style="259" customWidth="1"/>
    <col min="11523" max="11523" width="13.85546875" style="259" customWidth="1"/>
    <col min="11524" max="11524" width="14" style="259" customWidth="1"/>
    <col min="11525" max="11528" width="0" style="259" hidden="1" customWidth="1"/>
    <col min="11529" max="11529" width="11.42578125" style="259" customWidth="1"/>
    <col min="11530" max="11530" width="12.85546875" style="259" customWidth="1"/>
    <col min="11531" max="11532" width="11" style="259" customWidth="1"/>
    <col min="11533" max="11533" width="11.85546875" style="259" customWidth="1"/>
    <col min="11534" max="11534" width="12.5703125" style="259" customWidth="1"/>
    <col min="11535" max="11776" width="9.140625" style="259"/>
    <col min="11777" max="11777" width="43.5703125" style="259" customWidth="1"/>
    <col min="11778" max="11778" width="10.42578125" style="259" customWidth="1"/>
    <col min="11779" max="11779" width="13.85546875" style="259" customWidth="1"/>
    <col min="11780" max="11780" width="14" style="259" customWidth="1"/>
    <col min="11781" max="11784" width="0" style="259" hidden="1" customWidth="1"/>
    <col min="11785" max="11785" width="11.42578125" style="259" customWidth="1"/>
    <col min="11786" max="11786" width="12.85546875" style="259" customWidth="1"/>
    <col min="11787" max="11788" width="11" style="259" customWidth="1"/>
    <col min="11789" max="11789" width="11.85546875" style="259" customWidth="1"/>
    <col min="11790" max="11790" width="12.5703125" style="259" customWidth="1"/>
    <col min="11791" max="12032" width="9.140625" style="259"/>
    <col min="12033" max="12033" width="43.5703125" style="259" customWidth="1"/>
    <col min="12034" max="12034" width="10.42578125" style="259" customWidth="1"/>
    <col min="12035" max="12035" width="13.85546875" style="259" customWidth="1"/>
    <col min="12036" max="12036" width="14" style="259" customWidth="1"/>
    <col min="12037" max="12040" width="0" style="259" hidden="1" customWidth="1"/>
    <col min="12041" max="12041" width="11.42578125" style="259" customWidth="1"/>
    <col min="12042" max="12042" width="12.85546875" style="259" customWidth="1"/>
    <col min="12043" max="12044" width="11" style="259" customWidth="1"/>
    <col min="12045" max="12045" width="11.85546875" style="259" customWidth="1"/>
    <col min="12046" max="12046" width="12.5703125" style="259" customWidth="1"/>
    <col min="12047" max="12288" width="9.140625" style="259"/>
    <col min="12289" max="12289" width="43.5703125" style="259" customWidth="1"/>
    <col min="12290" max="12290" width="10.42578125" style="259" customWidth="1"/>
    <col min="12291" max="12291" width="13.85546875" style="259" customWidth="1"/>
    <col min="12292" max="12292" width="14" style="259" customWidth="1"/>
    <col min="12293" max="12296" width="0" style="259" hidden="1" customWidth="1"/>
    <col min="12297" max="12297" width="11.42578125" style="259" customWidth="1"/>
    <col min="12298" max="12298" width="12.85546875" style="259" customWidth="1"/>
    <col min="12299" max="12300" width="11" style="259" customWidth="1"/>
    <col min="12301" max="12301" width="11.85546875" style="259" customWidth="1"/>
    <col min="12302" max="12302" width="12.5703125" style="259" customWidth="1"/>
    <col min="12303" max="12544" width="9.140625" style="259"/>
    <col min="12545" max="12545" width="43.5703125" style="259" customWidth="1"/>
    <col min="12546" max="12546" width="10.42578125" style="259" customWidth="1"/>
    <col min="12547" max="12547" width="13.85546875" style="259" customWidth="1"/>
    <col min="12548" max="12548" width="14" style="259" customWidth="1"/>
    <col min="12549" max="12552" width="0" style="259" hidden="1" customWidth="1"/>
    <col min="12553" max="12553" width="11.42578125" style="259" customWidth="1"/>
    <col min="12554" max="12554" width="12.85546875" style="259" customWidth="1"/>
    <col min="12555" max="12556" width="11" style="259" customWidth="1"/>
    <col min="12557" max="12557" width="11.85546875" style="259" customWidth="1"/>
    <col min="12558" max="12558" width="12.5703125" style="259" customWidth="1"/>
    <col min="12559" max="12800" width="9.140625" style="259"/>
    <col min="12801" max="12801" width="43.5703125" style="259" customWidth="1"/>
    <col min="12802" max="12802" width="10.42578125" style="259" customWidth="1"/>
    <col min="12803" max="12803" width="13.85546875" style="259" customWidth="1"/>
    <col min="12804" max="12804" width="14" style="259" customWidth="1"/>
    <col min="12805" max="12808" width="0" style="259" hidden="1" customWidth="1"/>
    <col min="12809" max="12809" width="11.42578125" style="259" customWidth="1"/>
    <col min="12810" max="12810" width="12.85546875" style="259" customWidth="1"/>
    <col min="12811" max="12812" width="11" style="259" customWidth="1"/>
    <col min="12813" max="12813" width="11.85546875" style="259" customWidth="1"/>
    <col min="12814" max="12814" width="12.5703125" style="259" customWidth="1"/>
    <col min="12815" max="13056" width="9.140625" style="259"/>
    <col min="13057" max="13057" width="43.5703125" style="259" customWidth="1"/>
    <col min="13058" max="13058" width="10.42578125" style="259" customWidth="1"/>
    <col min="13059" max="13059" width="13.85546875" style="259" customWidth="1"/>
    <col min="13060" max="13060" width="14" style="259" customWidth="1"/>
    <col min="13061" max="13064" width="0" style="259" hidden="1" customWidth="1"/>
    <col min="13065" max="13065" width="11.42578125" style="259" customWidth="1"/>
    <col min="13066" max="13066" width="12.85546875" style="259" customWidth="1"/>
    <col min="13067" max="13068" width="11" style="259" customWidth="1"/>
    <col min="13069" max="13069" width="11.85546875" style="259" customWidth="1"/>
    <col min="13070" max="13070" width="12.5703125" style="259" customWidth="1"/>
    <col min="13071" max="13312" width="9.140625" style="259"/>
    <col min="13313" max="13313" width="43.5703125" style="259" customWidth="1"/>
    <col min="13314" max="13314" width="10.42578125" style="259" customWidth="1"/>
    <col min="13315" max="13315" width="13.85546875" style="259" customWidth="1"/>
    <col min="13316" max="13316" width="14" style="259" customWidth="1"/>
    <col min="13317" max="13320" width="0" style="259" hidden="1" customWidth="1"/>
    <col min="13321" max="13321" width="11.42578125" style="259" customWidth="1"/>
    <col min="13322" max="13322" width="12.85546875" style="259" customWidth="1"/>
    <col min="13323" max="13324" width="11" style="259" customWidth="1"/>
    <col min="13325" max="13325" width="11.85546875" style="259" customWidth="1"/>
    <col min="13326" max="13326" width="12.5703125" style="259" customWidth="1"/>
    <col min="13327" max="13568" width="9.140625" style="259"/>
    <col min="13569" max="13569" width="43.5703125" style="259" customWidth="1"/>
    <col min="13570" max="13570" width="10.42578125" style="259" customWidth="1"/>
    <col min="13571" max="13571" width="13.85546875" style="259" customWidth="1"/>
    <col min="13572" max="13572" width="14" style="259" customWidth="1"/>
    <col min="13573" max="13576" width="0" style="259" hidden="1" customWidth="1"/>
    <col min="13577" max="13577" width="11.42578125" style="259" customWidth="1"/>
    <col min="13578" max="13578" width="12.85546875" style="259" customWidth="1"/>
    <col min="13579" max="13580" width="11" style="259" customWidth="1"/>
    <col min="13581" max="13581" width="11.85546875" style="259" customWidth="1"/>
    <col min="13582" max="13582" width="12.5703125" style="259" customWidth="1"/>
    <col min="13583" max="13824" width="9.140625" style="259"/>
    <col min="13825" max="13825" width="43.5703125" style="259" customWidth="1"/>
    <col min="13826" max="13826" width="10.42578125" style="259" customWidth="1"/>
    <col min="13827" max="13827" width="13.85546875" style="259" customWidth="1"/>
    <col min="13828" max="13828" width="14" style="259" customWidth="1"/>
    <col min="13829" max="13832" width="0" style="259" hidden="1" customWidth="1"/>
    <col min="13833" max="13833" width="11.42578125" style="259" customWidth="1"/>
    <col min="13834" max="13834" width="12.85546875" style="259" customWidth="1"/>
    <col min="13835" max="13836" width="11" style="259" customWidth="1"/>
    <col min="13837" max="13837" width="11.85546875" style="259" customWidth="1"/>
    <col min="13838" max="13838" width="12.5703125" style="259" customWidth="1"/>
    <col min="13839" max="14080" width="9.140625" style="259"/>
    <col min="14081" max="14081" width="43.5703125" style="259" customWidth="1"/>
    <col min="14082" max="14082" width="10.42578125" style="259" customWidth="1"/>
    <col min="14083" max="14083" width="13.85546875" style="259" customWidth="1"/>
    <col min="14084" max="14084" width="14" style="259" customWidth="1"/>
    <col min="14085" max="14088" width="0" style="259" hidden="1" customWidth="1"/>
    <col min="14089" max="14089" width="11.42578125" style="259" customWidth="1"/>
    <col min="14090" max="14090" width="12.85546875" style="259" customWidth="1"/>
    <col min="14091" max="14092" width="11" style="259" customWidth="1"/>
    <col min="14093" max="14093" width="11.85546875" style="259" customWidth="1"/>
    <col min="14094" max="14094" width="12.5703125" style="259" customWidth="1"/>
    <col min="14095" max="14336" width="9.140625" style="259"/>
    <col min="14337" max="14337" width="43.5703125" style="259" customWidth="1"/>
    <col min="14338" max="14338" width="10.42578125" style="259" customWidth="1"/>
    <col min="14339" max="14339" width="13.85546875" style="259" customWidth="1"/>
    <col min="14340" max="14340" width="14" style="259" customWidth="1"/>
    <col min="14341" max="14344" width="0" style="259" hidden="1" customWidth="1"/>
    <col min="14345" max="14345" width="11.42578125" style="259" customWidth="1"/>
    <col min="14346" max="14346" width="12.85546875" style="259" customWidth="1"/>
    <col min="14347" max="14348" width="11" style="259" customWidth="1"/>
    <col min="14349" max="14349" width="11.85546875" style="259" customWidth="1"/>
    <col min="14350" max="14350" width="12.5703125" style="259" customWidth="1"/>
    <col min="14351" max="14592" width="9.140625" style="259"/>
    <col min="14593" max="14593" width="43.5703125" style="259" customWidth="1"/>
    <col min="14594" max="14594" width="10.42578125" style="259" customWidth="1"/>
    <col min="14595" max="14595" width="13.85546875" style="259" customWidth="1"/>
    <col min="14596" max="14596" width="14" style="259" customWidth="1"/>
    <col min="14597" max="14600" width="0" style="259" hidden="1" customWidth="1"/>
    <col min="14601" max="14601" width="11.42578125" style="259" customWidth="1"/>
    <col min="14602" max="14602" width="12.85546875" style="259" customWidth="1"/>
    <col min="14603" max="14604" width="11" style="259" customWidth="1"/>
    <col min="14605" max="14605" width="11.85546875" style="259" customWidth="1"/>
    <col min="14606" max="14606" width="12.5703125" style="259" customWidth="1"/>
    <col min="14607" max="14848" width="9.140625" style="259"/>
    <col min="14849" max="14849" width="43.5703125" style="259" customWidth="1"/>
    <col min="14850" max="14850" width="10.42578125" style="259" customWidth="1"/>
    <col min="14851" max="14851" width="13.85546875" style="259" customWidth="1"/>
    <col min="14852" max="14852" width="14" style="259" customWidth="1"/>
    <col min="14853" max="14856" width="0" style="259" hidden="1" customWidth="1"/>
    <col min="14857" max="14857" width="11.42578125" style="259" customWidth="1"/>
    <col min="14858" max="14858" width="12.85546875" style="259" customWidth="1"/>
    <col min="14859" max="14860" width="11" style="259" customWidth="1"/>
    <col min="14861" max="14861" width="11.85546875" style="259" customWidth="1"/>
    <col min="14862" max="14862" width="12.5703125" style="259" customWidth="1"/>
    <col min="14863" max="15104" width="9.140625" style="259"/>
    <col min="15105" max="15105" width="43.5703125" style="259" customWidth="1"/>
    <col min="15106" max="15106" width="10.42578125" style="259" customWidth="1"/>
    <col min="15107" max="15107" width="13.85546875" style="259" customWidth="1"/>
    <col min="15108" max="15108" width="14" style="259" customWidth="1"/>
    <col min="15109" max="15112" width="0" style="259" hidden="1" customWidth="1"/>
    <col min="15113" max="15113" width="11.42578125" style="259" customWidth="1"/>
    <col min="15114" max="15114" width="12.85546875" style="259" customWidth="1"/>
    <col min="15115" max="15116" width="11" style="259" customWidth="1"/>
    <col min="15117" max="15117" width="11.85546875" style="259" customWidth="1"/>
    <col min="15118" max="15118" width="12.5703125" style="259" customWidth="1"/>
    <col min="15119" max="15360" width="9.140625" style="259"/>
    <col min="15361" max="15361" width="43.5703125" style="259" customWidth="1"/>
    <col min="15362" max="15362" width="10.42578125" style="259" customWidth="1"/>
    <col min="15363" max="15363" width="13.85546875" style="259" customWidth="1"/>
    <col min="15364" max="15364" width="14" style="259" customWidth="1"/>
    <col min="15365" max="15368" width="0" style="259" hidden="1" customWidth="1"/>
    <col min="15369" max="15369" width="11.42578125" style="259" customWidth="1"/>
    <col min="15370" max="15370" width="12.85546875" style="259" customWidth="1"/>
    <col min="15371" max="15372" width="11" style="259" customWidth="1"/>
    <col min="15373" max="15373" width="11.85546875" style="259" customWidth="1"/>
    <col min="15374" max="15374" width="12.5703125" style="259" customWidth="1"/>
    <col min="15375" max="15616" width="9.140625" style="259"/>
    <col min="15617" max="15617" width="43.5703125" style="259" customWidth="1"/>
    <col min="15618" max="15618" width="10.42578125" style="259" customWidth="1"/>
    <col min="15619" max="15619" width="13.85546875" style="259" customWidth="1"/>
    <col min="15620" max="15620" width="14" style="259" customWidth="1"/>
    <col min="15621" max="15624" width="0" style="259" hidden="1" customWidth="1"/>
    <col min="15625" max="15625" width="11.42578125" style="259" customWidth="1"/>
    <col min="15626" max="15626" width="12.85546875" style="259" customWidth="1"/>
    <col min="15627" max="15628" width="11" style="259" customWidth="1"/>
    <col min="15629" max="15629" width="11.85546875" style="259" customWidth="1"/>
    <col min="15630" max="15630" width="12.5703125" style="259" customWidth="1"/>
    <col min="15631" max="15872" width="9.140625" style="259"/>
    <col min="15873" max="15873" width="43.5703125" style="259" customWidth="1"/>
    <col min="15874" max="15874" width="10.42578125" style="259" customWidth="1"/>
    <col min="15875" max="15875" width="13.85546875" style="259" customWidth="1"/>
    <col min="15876" max="15876" width="14" style="259" customWidth="1"/>
    <col min="15877" max="15880" width="0" style="259" hidden="1" customWidth="1"/>
    <col min="15881" max="15881" width="11.42578125" style="259" customWidth="1"/>
    <col min="15882" max="15882" width="12.85546875" style="259" customWidth="1"/>
    <col min="15883" max="15884" width="11" style="259" customWidth="1"/>
    <col min="15885" max="15885" width="11.85546875" style="259" customWidth="1"/>
    <col min="15886" max="15886" width="12.5703125" style="259" customWidth="1"/>
    <col min="15887" max="16128" width="9.140625" style="259"/>
    <col min="16129" max="16129" width="43.5703125" style="259" customWidth="1"/>
    <col min="16130" max="16130" width="10.42578125" style="259" customWidth="1"/>
    <col min="16131" max="16131" width="13.85546875" style="259" customWidth="1"/>
    <col min="16132" max="16132" width="14" style="259" customWidth="1"/>
    <col min="16133" max="16136" width="0" style="259" hidden="1" customWidth="1"/>
    <col min="16137" max="16137" width="11.42578125" style="259" customWidth="1"/>
    <col min="16138" max="16138" width="12.85546875" style="259" customWidth="1"/>
    <col min="16139" max="16140" width="11" style="259" customWidth="1"/>
    <col min="16141" max="16141" width="11.85546875" style="259" customWidth="1"/>
    <col min="16142" max="16142" width="12.5703125" style="259" customWidth="1"/>
    <col min="16143" max="16384" width="9.140625" style="259"/>
  </cols>
  <sheetData>
    <row r="1" spans="1:17" s="251" customFormat="1">
      <c r="B1" s="252" t="s">
        <v>348</v>
      </c>
      <c r="J1" s="252"/>
      <c r="K1" s="252"/>
      <c r="L1" s="252"/>
      <c r="M1" s="620" t="s">
        <v>681</v>
      </c>
      <c r="N1" s="620"/>
    </row>
    <row r="2" spans="1:17" s="251" customFormat="1">
      <c r="B2" s="253" t="s">
        <v>427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7" s="251" customFormat="1">
      <c r="A3" s="254"/>
      <c r="B3" s="254"/>
      <c r="C3" s="254"/>
      <c r="D3" s="254"/>
      <c r="E3" s="254"/>
      <c r="F3" s="254"/>
      <c r="G3" s="254"/>
      <c r="H3" s="254"/>
      <c r="I3" s="255"/>
      <c r="J3" s="255"/>
      <c r="K3" s="255"/>
      <c r="L3" s="255"/>
      <c r="M3" s="254"/>
      <c r="N3" s="254"/>
      <c r="O3" s="254"/>
      <c r="Q3" s="254"/>
    </row>
    <row r="4" spans="1:17" ht="15.75">
      <c r="A4" s="256" t="s">
        <v>349</v>
      </c>
      <c r="B4" s="257"/>
      <c r="C4" s="621" t="s">
        <v>350</v>
      </c>
      <c r="D4" s="621"/>
      <c r="E4" s="621"/>
      <c r="F4" s="621"/>
      <c r="G4" s="621"/>
      <c r="H4" s="621"/>
      <c r="I4" s="622" t="s">
        <v>351</v>
      </c>
      <c r="J4" s="623"/>
      <c r="K4" s="624" t="s">
        <v>352</v>
      </c>
      <c r="L4" s="625"/>
      <c r="M4" s="626" t="s">
        <v>353</v>
      </c>
      <c r="N4" s="626"/>
      <c r="O4" s="258"/>
      <c r="P4" s="258"/>
      <c r="Q4" s="258"/>
    </row>
    <row r="5" spans="1:17" ht="29.25" customHeight="1">
      <c r="A5" s="260" t="s">
        <v>354</v>
      </c>
      <c r="B5" s="261"/>
      <c r="C5" s="627" t="s">
        <v>432</v>
      </c>
      <c r="D5" s="628"/>
      <c r="E5" s="629"/>
      <c r="F5" s="629"/>
      <c r="G5" s="629"/>
      <c r="H5" s="630"/>
      <c r="I5" s="631" t="s">
        <v>685</v>
      </c>
      <c r="J5" s="632"/>
      <c r="K5" s="633" t="s">
        <v>355</v>
      </c>
      <c r="L5" s="634"/>
      <c r="M5" s="626"/>
      <c r="N5" s="626"/>
      <c r="O5" s="262"/>
      <c r="P5" s="262"/>
      <c r="Q5" s="262"/>
    </row>
    <row r="6" spans="1:17">
      <c r="A6" s="263" t="s">
        <v>356</v>
      </c>
      <c r="B6" s="263" t="s">
        <v>357</v>
      </c>
      <c r="C6" s="264" t="s">
        <v>358</v>
      </c>
      <c r="D6" s="265" t="s">
        <v>359</v>
      </c>
      <c r="E6" s="264" t="s">
        <v>358</v>
      </c>
      <c r="F6" s="265" t="s">
        <v>359</v>
      </c>
      <c r="G6" s="265" t="s">
        <v>358</v>
      </c>
      <c r="H6" s="265" t="s">
        <v>359</v>
      </c>
      <c r="I6" s="266" t="s">
        <v>358</v>
      </c>
      <c r="J6" s="266" t="s">
        <v>359</v>
      </c>
      <c r="K6" s="267" t="s">
        <v>358</v>
      </c>
      <c r="L6" s="267" t="s">
        <v>359</v>
      </c>
      <c r="M6" s="268" t="s">
        <v>358</v>
      </c>
      <c r="N6" s="268" t="s">
        <v>359</v>
      </c>
      <c r="O6" s="262"/>
      <c r="Q6" s="262"/>
    </row>
    <row r="7" spans="1:17">
      <c r="A7" s="269" t="s">
        <v>360</v>
      </c>
      <c r="B7" s="270"/>
      <c r="C7" s="271">
        <f>SUM(C8,C10,C12,C14,C15,C17)</f>
        <v>670892</v>
      </c>
      <c r="D7" s="271">
        <f t="shared" ref="D7:N7" si="0">SUM(D8,D10,D12,D14,D15,D17)</f>
        <v>490748</v>
      </c>
      <c r="E7" s="271">
        <f t="shared" si="0"/>
        <v>0</v>
      </c>
      <c r="F7" s="271">
        <f t="shared" si="0"/>
        <v>0</v>
      </c>
      <c r="G7" s="271">
        <f t="shared" si="0"/>
        <v>0</v>
      </c>
      <c r="H7" s="271">
        <f t="shared" si="0"/>
        <v>0</v>
      </c>
      <c r="I7" s="271">
        <f t="shared" si="0"/>
        <v>0</v>
      </c>
      <c r="J7" s="271">
        <f t="shared" si="0"/>
        <v>0</v>
      </c>
      <c r="K7" s="271">
        <f t="shared" si="0"/>
        <v>44082</v>
      </c>
      <c r="L7" s="271">
        <f t="shared" si="0"/>
        <v>30134</v>
      </c>
      <c r="M7" s="271">
        <f t="shared" si="0"/>
        <v>714974</v>
      </c>
      <c r="N7" s="271">
        <f t="shared" si="0"/>
        <v>520882</v>
      </c>
    </row>
    <row r="8" spans="1:17" ht="25.5">
      <c r="A8" s="313" t="s">
        <v>420</v>
      </c>
      <c r="B8" s="276" t="s">
        <v>421</v>
      </c>
      <c r="C8" s="284"/>
      <c r="D8" s="284"/>
      <c r="E8" s="278"/>
      <c r="F8" s="278"/>
      <c r="G8" s="273"/>
      <c r="H8" s="272"/>
      <c r="I8" s="285"/>
      <c r="J8" s="285"/>
      <c r="K8" s="282">
        <f>SUM(K9)</f>
        <v>44082</v>
      </c>
      <c r="L8" s="282">
        <f>SUM(L9)</f>
        <v>44082</v>
      </c>
      <c r="M8" s="274">
        <f t="shared" ref="M8:N50" si="1">SUM(C8,I8,K8)</f>
        <v>44082</v>
      </c>
      <c r="N8" s="274">
        <f t="shared" si="1"/>
        <v>44082</v>
      </c>
    </row>
    <row r="9" spans="1:17" ht="25.5">
      <c r="A9" s="314" t="s">
        <v>422</v>
      </c>
      <c r="B9" s="283" t="s">
        <v>423</v>
      </c>
      <c r="C9" s="284"/>
      <c r="D9" s="284"/>
      <c r="E9" s="278"/>
      <c r="F9" s="278"/>
      <c r="G9" s="273"/>
      <c r="H9" s="272"/>
      <c r="I9" s="285"/>
      <c r="J9" s="285"/>
      <c r="K9" s="286">
        <v>44082</v>
      </c>
      <c r="L9" s="286">
        <v>44082</v>
      </c>
      <c r="M9" s="274">
        <f t="shared" si="1"/>
        <v>44082</v>
      </c>
      <c r="N9" s="274">
        <f t="shared" si="1"/>
        <v>44082</v>
      </c>
    </row>
    <row r="10" spans="1:17">
      <c r="A10" s="287" t="s">
        <v>361</v>
      </c>
      <c r="B10" s="288" t="s">
        <v>362</v>
      </c>
      <c r="C10" s="277">
        <f>SUM(C11)</f>
        <v>386</v>
      </c>
      <c r="D10" s="277">
        <f>SUM(D11)</f>
        <v>386</v>
      </c>
      <c r="E10" s="279">
        <f>SUM(E11)</f>
        <v>0</v>
      </c>
      <c r="F10" s="279">
        <f>SUM(F11:F11)</f>
        <v>0</v>
      </c>
      <c r="G10" s="273"/>
      <c r="H10" s="272"/>
      <c r="I10" s="281">
        <f>SUM(I11)</f>
        <v>0</v>
      </c>
      <c r="J10" s="281">
        <f>SUM(J11:J11)</f>
        <v>0</v>
      </c>
      <c r="K10" s="282">
        <f>SUM(K11:K11)</f>
        <v>0</v>
      </c>
      <c r="L10" s="282">
        <f>SUM(L11:L11)</f>
        <v>0</v>
      </c>
      <c r="M10" s="274">
        <f t="shared" si="1"/>
        <v>386</v>
      </c>
      <c r="N10" s="274">
        <f>SUM(D10,J10,L10)</f>
        <v>386</v>
      </c>
    </row>
    <row r="11" spans="1:17">
      <c r="A11" s="260" t="s">
        <v>66</v>
      </c>
      <c r="B11" s="257" t="s">
        <v>67</v>
      </c>
      <c r="C11" s="284">
        <v>386</v>
      </c>
      <c r="D11" s="284">
        <v>386</v>
      </c>
      <c r="E11" s="278"/>
      <c r="F11" s="278"/>
      <c r="G11" s="273"/>
      <c r="H11" s="272"/>
      <c r="I11" s="285"/>
      <c r="J11" s="285"/>
      <c r="K11" s="286"/>
      <c r="L11" s="286"/>
      <c r="M11" s="274">
        <f t="shared" si="1"/>
        <v>386</v>
      </c>
      <c r="N11" s="274">
        <f>SUM(D11,J11)</f>
        <v>386</v>
      </c>
    </row>
    <row r="12" spans="1:17">
      <c r="A12" s="287" t="s">
        <v>363</v>
      </c>
      <c r="B12" s="288" t="s">
        <v>364</v>
      </c>
      <c r="C12" s="277">
        <f>SUM(C13)</f>
        <v>636593</v>
      </c>
      <c r="D12" s="277">
        <f>SUM(D13:D13)</f>
        <v>534265</v>
      </c>
      <c r="E12" s="279">
        <f>SUM(E13)</f>
        <v>0</v>
      </c>
      <c r="F12" s="279">
        <f>SUM(F13:F13)</f>
        <v>0</v>
      </c>
      <c r="G12" s="273"/>
      <c r="H12" s="272"/>
      <c r="I12" s="280">
        <f>SUM(I13)</f>
        <v>0</v>
      </c>
      <c r="J12" s="281">
        <f>SUM(J13:J13)</f>
        <v>0</v>
      </c>
      <c r="K12" s="282"/>
      <c r="L12" s="282"/>
      <c r="M12" s="274">
        <f t="shared" si="1"/>
        <v>636593</v>
      </c>
      <c r="N12" s="274">
        <f t="shared" si="1"/>
        <v>534265</v>
      </c>
      <c r="P12" s="289"/>
    </row>
    <row r="13" spans="1:17">
      <c r="A13" s="260" t="s">
        <v>66</v>
      </c>
      <c r="B13" s="257" t="s">
        <v>365</v>
      </c>
      <c r="C13" s="284">
        <v>636593</v>
      </c>
      <c r="D13" s="284">
        <v>534265</v>
      </c>
      <c r="E13" s="278"/>
      <c r="F13" s="278"/>
      <c r="G13" s="273"/>
      <c r="H13" s="272"/>
      <c r="I13" s="285"/>
      <c r="J13" s="285"/>
      <c r="K13" s="286"/>
      <c r="L13" s="286"/>
      <c r="M13" s="274">
        <f t="shared" si="1"/>
        <v>636593</v>
      </c>
      <c r="N13" s="274">
        <f t="shared" si="1"/>
        <v>534265</v>
      </c>
    </row>
    <row r="14" spans="1:17">
      <c r="A14" s="290" t="s">
        <v>366</v>
      </c>
      <c r="B14" s="288" t="s">
        <v>78</v>
      </c>
      <c r="C14" s="277"/>
      <c r="D14" s="277">
        <v>-40050</v>
      </c>
      <c r="E14" s="279"/>
      <c r="F14" s="279"/>
      <c r="G14" s="273"/>
      <c r="H14" s="272"/>
      <c r="I14" s="281">
        <v>-82</v>
      </c>
      <c r="J14" s="281"/>
      <c r="K14" s="282"/>
      <c r="L14" s="282"/>
      <c r="M14" s="274">
        <f t="shared" si="1"/>
        <v>-82</v>
      </c>
      <c r="N14" s="274">
        <f t="shared" si="1"/>
        <v>-40050</v>
      </c>
    </row>
    <row r="15" spans="1:17">
      <c r="A15" s="287" t="s">
        <v>367</v>
      </c>
      <c r="B15" s="288" t="s">
        <v>94</v>
      </c>
      <c r="C15" s="291">
        <f>SUM(C16)</f>
        <v>32976</v>
      </c>
      <c r="D15" s="291">
        <f>SUM(D16)</f>
        <v>-4521</v>
      </c>
      <c r="E15" s="278"/>
      <c r="F15" s="278"/>
      <c r="G15" s="273"/>
      <c r="H15" s="272"/>
      <c r="I15" s="285"/>
      <c r="J15" s="285"/>
      <c r="K15" s="282">
        <f>SUM(K16)</f>
        <v>0</v>
      </c>
      <c r="L15" s="282">
        <f>SUM(L16)</f>
        <v>-13948</v>
      </c>
      <c r="M15" s="274">
        <f t="shared" si="1"/>
        <v>32976</v>
      </c>
      <c r="N15" s="274">
        <f t="shared" si="1"/>
        <v>-18469</v>
      </c>
    </row>
    <row r="16" spans="1:17">
      <c r="A16" s="260" t="s">
        <v>368</v>
      </c>
      <c r="B16" s="257" t="s">
        <v>96</v>
      </c>
      <c r="C16" s="284">
        <v>32976</v>
      </c>
      <c r="D16" s="284">
        <v>-4521</v>
      </c>
      <c r="E16" s="278"/>
      <c r="F16" s="278"/>
      <c r="G16" s="273"/>
      <c r="H16" s="272"/>
      <c r="I16" s="285"/>
      <c r="J16" s="285"/>
      <c r="K16" s="286"/>
      <c r="L16" s="286">
        <v>-13948</v>
      </c>
      <c r="M16" s="274">
        <f t="shared" si="1"/>
        <v>32976</v>
      </c>
      <c r="N16" s="274">
        <f t="shared" si="1"/>
        <v>-18469</v>
      </c>
    </row>
    <row r="17" spans="1:16">
      <c r="A17" s="287" t="s">
        <v>369</v>
      </c>
      <c r="B17" s="288" t="s">
        <v>370</v>
      </c>
      <c r="C17" s="277">
        <f>SUM(C18:C19)</f>
        <v>937</v>
      </c>
      <c r="D17" s="277">
        <f>SUM(D18:D19)</f>
        <v>668</v>
      </c>
      <c r="E17" s="292">
        <f>SUM(E18:E19)</f>
        <v>0</v>
      </c>
      <c r="F17" s="292">
        <f>SUM(F18:F19)</f>
        <v>0</v>
      </c>
      <c r="G17" s="273"/>
      <c r="H17" s="272"/>
      <c r="I17" s="281">
        <f>SUM(I18)</f>
        <v>82</v>
      </c>
      <c r="J17" s="281">
        <f>SUM(J18:J19)</f>
        <v>0</v>
      </c>
      <c r="K17" s="282"/>
      <c r="L17" s="282"/>
      <c r="M17" s="274">
        <f t="shared" si="1"/>
        <v>1019</v>
      </c>
      <c r="N17" s="274">
        <f t="shared" si="1"/>
        <v>668</v>
      </c>
    </row>
    <row r="18" spans="1:16">
      <c r="A18" s="260" t="s">
        <v>371</v>
      </c>
      <c r="B18" s="257" t="s">
        <v>372</v>
      </c>
      <c r="C18" s="284">
        <v>937</v>
      </c>
      <c r="D18" s="284">
        <v>937</v>
      </c>
      <c r="E18" s="278"/>
      <c r="F18" s="278"/>
      <c r="G18" s="273"/>
      <c r="H18" s="272"/>
      <c r="I18" s="285">
        <v>82</v>
      </c>
      <c r="J18" s="285">
        <v>82</v>
      </c>
      <c r="K18" s="286"/>
      <c r="L18" s="286"/>
      <c r="M18" s="274">
        <f t="shared" si="1"/>
        <v>1019</v>
      </c>
      <c r="N18" s="274">
        <f t="shared" si="1"/>
        <v>1019</v>
      </c>
    </row>
    <row r="19" spans="1:16">
      <c r="A19" s="260" t="s">
        <v>103</v>
      </c>
      <c r="B19" s="257" t="s">
        <v>104</v>
      </c>
      <c r="C19" s="284"/>
      <c r="D19" s="284">
        <v>-269</v>
      </c>
      <c r="E19" s="278"/>
      <c r="F19" s="278"/>
      <c r="G19" s="273"/>
      <c r="H19" s="272"/>
      <c r="I19" s="285"/>
      <c r="J19" s="285">
        <v>-82</v>
      </c>
      <c r="K19" s="286"/>
      <c r="L19" s="286"/>
      <c r="M19" s="274">
        <f t="shared" si="1"/>
        <v>0</v>
      </c>
      <c r="N19" s="274">
        <f t="shared" si="1"/>
        <v>-351</v>
      </c>
    </row>
    <row r="20" spans="1:16">
      <c r="A20" s="269" t="s">
        <v>373</v>
      </c>
      <c r="B20" s="270"/>
      <c r="C20" s="271">
        <f>SUM(C21,C24,C27,C32,C41)</f>
        <v>670892</v>
      </c>
      <c r="D20" s="271">
        <f>SUM(D21,D24,D27,D32,D41)</f>
        <v>490748</v>
      </c>
      <c r="E20" s="273">
        <f>SUM(E32,E27,E24)</f>
        <v>0</v>
      </c>
      <c r="F20" s="273">
        <f>SUM(F32,F27,F24)</f>
        <v>0</v>
      </c>
      <c r="G20" s="273"/>
      <c r="H20" s="272"/>
      <c r="I20" s="274">
        <f>SUM(I10,I12,I14,I17)</f>
        <v>0</v>
      </c>
      <c r="J20" s="274">
        <v>0</v>
      </c>
      <c r="K20" s="274">
        <f>SUM(K24,K27,K32,K44)</f>
        <v>44082</v>
      </c>
      <c r="L20" s="274">
        <f>SUM(L24,L27,L32,L44)</f>
        <v>30134</v>
      </c>
      <c r="M20" s="274">
        <f t="shared" si="1"/>
        <v>714974</v>
      </c>
      <c r="N20" s="274">
        <f>SUM(D20,J20,L20)</f>
        <v>520882</v>
      </c>
    </row>
    <row r="21" spans="1:16">
      <c r="A21" s="275" t="s">
        <v>374</v>
      </c>
      <c r="B21" s="276" t="s">
        <v>375</v>
      </c>
      <c r="C21" s="277">
        <v>89329</v>
      </c>
      <c r="D21" s="277">
        <v>73109</v>
      </c>
      <c r="E21" s="292"/>
      <c r="F21" s="292"/>
      <c r="G21" s="273"/>
      <c r="H21" s="272"/>
      <c r="I21" s="285"/>
      <c r="J21" s="285"/>
      <c r="K21" s="282">
        <f>SUM(K22:K23)</f>
        <v>0</v>
      </c>
      <c r="L21" s="282">
        <f>SUM(L22:L23)</f>
        <v>0</v>
      </c>
      <c r="M21" s="274">
        <f t="shared" si="1"/>
        <v>89329</v>
      </c>
      <c r="N21" s="274">
        <f t="shared" si="1"/>
        <v>73109</v>
      </c>
      <c r="P21" s="289"/>
    </row>
    <row r="22" spans="1:16">
      <c r="A22" s="293" t="s">
        <v>376</v>
      </c>
      <c r="B22" s="283" t="s">
        <v>377</v>
      </c>
      <c r="C22" s="284">
        <v>86579</v>
      </c>
      <c r="D22" s="284">
        <v>70359</v>
      </c>
      <c r="E22" s="292"/>
      <c r="F22" s="292"/>
      <c r="G22" s="273"/>
      <c r="H22" s="272"/>
      <c r="I22" s="285"/>
      <c r="J22" s="285"/>
      <c r="K22" s="286"/>
      <c r="L22" s="286"/>
      <c r="M22" s="274">
        <f t="shared" si="1"/>
        <v>86579</v>
      </c>
      <c r="N22" s="274">
        <f t="shared" si="1"/>
        <v>70359</v>
      </c>
    </row>
    <row r="23" spans="1:16">
      <c r="A23" s="293" t="s">
        <v>378</v>
      </c>
      <c r="B23" s="283" t="s">
        <v>379</v>
      </c>
      <c r="C23" s="284">
        <v>2750</v>
      </c>
      <c r="D23" s="284">
        <v>2750</v>
      </c>
      <c r="E23" s="292"/>
      <c r="F23" s="292"/>
      <c r="G23" s="273"/>
      <c r="H23" s="272"/>
      <c r="I23" s="285"/>
      <c r="J23" s="285"/>
      <c r="K23" s="286"/>
      <c r="L23" s="286"/>
      <c r="M23" s="274">
        <f t="shared" si="1"/>
        <v>2750</v>
      </c>
      <c r="N23" s="274">
        <f t="shared" si="1"/>
        <v>2750</v>
      </c>
    </row>
    <row r="24" spans="1:16">
      <c r="A24" s="287" t="s">
        <v>380</v>
      </c>
      <c r="B24" s="288" t="s">
        <v>381</v>
      </c>
      <c r="C24" s="277">
        <f>SUM(C25:C26)</f>
        <v>191073</v>
      </c>
      <c r="D24" s="277">
        <f>SUM(D25:D26)</f>
        <v>205495</v>
      </c>
      <c r="E24" s="279">
        <f>SUM(E25:E26)</f>
        <v>0</v>
      </c>
      <c r="F24" s="279">
        <f>SUM(F25:F26)</f>
        <v>0</v>
      </c>
      <c r="G24" s="273"/>
      <c r="H24" s="272"/>
      <c r="I24" s="285"/>
      <c r="J24" s="285"/>
      <c r="K24" s="282">
        <f>SUM(K25:K26)</f>
        <v>22505</v>
      </c>
      <c r="L24" s="282">
        <f>SUM(L25:L26)</f>
        <v>14855</v>
      </c>
      <c r="M24" s="274">
        <f t="shared" si="1"/>
        <v>213578</v>
      </c>
      <c r="N24" s="274">
        <f t="shared" si="1"/>
        <v>220350</v>
      </c>
      <c r="P24" s="289"/>
    </row>
    <row r="25" spans="1:16">
      <c r="A25" s="260" t="s">
        <v>382</v>
      </c>
      <c r="B25" s="257" t="s">
        <v>383</v>
      </c>
      <c r="C25" s="284">
        <v>178223</v>
      </c>
      <c r="D25" s="284">
        <v>195438</v>
      </c>
      <c r="E25" s="278"/>
      <c r="F25" s="278"/>
      <c r="G25" s="273"/>
      <c r="H25" s="272"/>
      <c r="I25" s="285"/>
      <c r="J25" s="285"/>
      <c r="K25" s="286"/>
      <c r="L25" s="286"/>
      <c r="M25" s="274">
        <f t="shared" si="1"/>
        <v>178223</v>
      </c>
      <c r="N25" s="274">
        <f t="shared" si="1"/>
        <v>195438</v>
      </c>
    </row>
    <row r="26" spans="1:16">
      <c r="A26" s="260" t="s">
        <v>384</v>
      </c>
      <c r="B26" s="257" t="s">
        <v>385</v>
      </c>
      <c r="C26" s="284">
        <v>12850</v>
      </c>
      <c r="D26" s="284">
        <v>10057</v>
      </c>
      <c r="E26" s="278"/>
      <c r="F26" s="278"/>
      <c r="G26" s="273"/>
      <c r="H26" s="272"/>
      <c r="I26" s="285"/>
      <c r="J26" s="285"/>
      <c r="K26" s="286">
        <v>22505</v>
      </c>
      <c r="L26" s="286">
        <v>14855</v>
      </c>
      <c r="M26" s="274">
        <f t="shared" si="1"/>
        <v>35355</v>
      </c>
      <c r="N26" s="274">
        <f t="shared" si="1"/>
        <v>24912</v>
      </c>
    </row>
    <row r="27" spans="1:16">
      <c r="A27" s="287" t="s">
        <v>386</v>
      </c>
      <c r="B27" s="294" t="s">
        <v>387</v>
      </c>
      <c r="C27" s="277">
        <f>SUM(C28:C31)</f>
        <v>52498</v>
      </c>
      <c r="D27" s="277">
        <f>SUM(D28:D31)</f>
        <v>51637</v>
      </c>
      <c r="E27" s="279">
        <f>SUM(E28:E31)</f>
        <v>0</v>
      </c>
      <c r="F27" s="279">
        <f>SUM(F28:F31)</f>
        <v>0</v>
      </c>
      <c r="G27" s="273"/>
      <c r="H27" s="272"/>
      <c r="I27" s="285"/>
      <c r="J27" s="285"/>
      <c r="K27" s="282">
        <f>SUM(K28:K31)</f>
        <v>2487</v>
      </c>
      <c r="L27" s="282">
        <f>SUM(L28:L31)</f>
        <v>1649</v>
      </c>
      <c r="M27" s="274">
        <f t="shared" si="1"/>
        <v>54985</v>
      </c>
      <c r="N27" s="274">
        <f t="shared" si="1"/>
        <v>53286</v>
      </c>
      <c r="P27" s="289"/>
    </row>
    <row r="28" spans="1:16">
      <c r="A28" s="260" t="s">
        <v>388</v>
      </c>
      <c r="B28" s="257" t="s">
        <v>389</v>
      </c>
      <c r="C28" s="284">
        <v>30597</v>
      </c>
      <c r="D28" s="284">
        <v>30382</v>
      </c>
      <c r="E28" s="278"/>
      <c r="F28" s="278"/>
      <c r="G28" s="273"/>
      <c r="H28" s="272"/>
      <c r="I28" s="285"/>
      <c r="J28" s="285"/>
      <c r="K28" s="286">
        <v>1247</v>
      </c>
      <c r="L28" s="286">
        <v>828</v>
      </c>
      <c r="M28" s="274">
        <f t="shared" si="1"/>
        <v>31844</v>
      </c>
      <c r="N28" s="274">
        <f t="shared" si="1"/>
        <v>31210</v>
      </c>
    </row>
    <row r="29" spans="1:16">
      <c r="A29" s="260" t="s">
        <v>390</v>
      </c>
      <c r="B29" s="257" t="s">
        <v>391</v>
      </c>
      <c r="C29" s="284">
        <v>2886</v>
      </c>
      <c r="D29" s="284">
        <v>2340</v>
      </c>
      <c r="E29" s="278"/>
      <c r="F29" s="278"/>
      <c r="G29" s="273"/>
      <c r="H29" s="272"/>
      <c r="I29" s="285"/>
      <c r="J29" s="285"/>
      <c r="K29" s="286"/>
      <c r="L29" s="286"/>
      <c r="M29" s="274">
        <f t="shared" si="1"/>
        <v>2886</v>
      </c>
      <c r="N29" s="274">
        <f t="shared" si="1"/>
        <v>2340</v>
      </c>
    </row>
    <row r="30" spans="1:16">
      <c r="A30" s="260" t="s">
        <v>392</v>
      </c>
      <c r="B30" s="257" t="s">
        <v>393</v>
      </c>
      <c r="C30" s="284">
        <v>12896</v>
      </c>
      <c r="D30" s="284">
        <v>12929</v>
      </c>
      <c r="E30" s="278"/>
      <c r="F30" s="278"/>
      <c r="G30" s="273"/>
      <c r="H30" s="272"/>
      <c r="I30" s="285"/>
      <c r="J30" s="285"/>
      <c r="K30" s="286">
        <v>782</v>
      </c>
      <c r="L30" s="286">
        <v>518</v>
      </c>
      <c r="M30" s="274">
        <f t="shared" si="1"/>
        <v>13678</v>
      </c>
      <c r="N30" s="274">
        <f t="shared" si="1"/>
        <v>13447</v>
      </c>
    </row>
    <row r="31" spans="1:16">
      <c r="A31" s="260" t="s">
        <v>394</v>
      </c>
      <c r="B31" s="257" t="s">
        <v>395</v>
      </c>
      <c r="C31" s="284">
        <v>6119</v>
      </c>
      <c r="D31" s="284">
        <v>5986</v>
      </c>
      <c r="E31" s="278"/>
      <c r="F31" s="278"/>
      <c r="G31" s="273"/>
      <c r="H31" s="272"/>
      <c r="I31" s="285"/>
      <c r="J31" s="285"/>
      <c r="K31" s="286">
        <v>458</v>
      </c>
      <c r="L31" s="286">
        <v>303</v>
      </c>
      <c r="M31" s="274">
        <f t="shared" si="1"/>
        <v>6577</v>
      </c>
      <c r="N31" s="274">
        <f t="shared" si="1"/>
        <v>6289</v>
      </c>
    </row>
    <row r="32" spans="1:16">
      <c r="A32" s="287" t="s">
        <v>237</v>
      </c>
      <c r="B32" s="288" t="s">
        <v>145</v>
      </c>
      <c r="C32" s="277">
        <f>SUM(C33:C40)</f>
        <v>336758</v>
      </c>
      <c r="D32" s="277">
        <f>SUM(D33:D40)</f>
        <v>159457</v>
      </c>
      <c r="E32" s="279">
        <f>SUM(E35:E37)</f>
        <v>0</v>
      </c>
      <c r="F32" s="279">
        <f>SUM(F35:F37)</f>
        <v>0</v>
      </c>
      <c r="G32" s="273"/>
      <c r="H32" s="272"/>
      <c r="I32" s="281">
        <f>SUM(I33:I37)</f>
        <v>0</v>
      </c>
      <c r="J32" s="281">
        <f>SUM(J33:J37)</f>
        <v>0</v>
      </c>
      <c r="K32" s="282">
        <f>SUM(K33:K42)</f>
        <v>13937</v>
      </c>
      <c r="L32" s="282">
        <f>SUM(L33:L42)</f>
        <v>8477</v>
      </c>
      <c r="M32" s="274">
        <f t="shared" si="1"/>
        <v>350695</v>
      </c>
      <c r="N32" s="274">
        <f t="shared" si="1"/>
        <v>167934</v>
      </c>
      <c r="P32" s="289"/>
    </row>
    <row r="33" spans="1:14">
      <c r="A33" s="260" t="s">
        <v>396</v>
      </c>
      <c r="B33" s="257" t="s">
        <v>397</v>
      </c>
      <c r="C33" s="284">
        <v>11830</v>
      </c>
      <c r="D33" s="284">
        <v>11828</v>
      </c>
      <c r="E33" s="279"/>
      <c r="F33" s="279"/>
      <c r="G33" s="273"/>
      <c r="H33" s="272"/>
      <c r="I33" s="285"/>
      <c r="J33" s="285"/>
      <c r="K33" s="286"/>
      <c r="L33" s="286"/>
      <c r="M33" s="274">
        <f t="shared" si="1"/>
        <v>11830</v>
      </c>
      <c r="N33" s="274">
        <f t="shared" si="1"/>
        <v>11828</v>
      </c>
    </row>
    <row r="34" spans="1:14">
      <c r="A34" s="260" t="s">
        <v>429</v>
      </c>
      <c r="B34" s="257" t="s">
        <v>428</v>
      </c>
      <c r="C34" s="284">
        <v>10659</v>
      </c>
      <c r="D34" s="284">
        <v>4345</v>
      </c>
      <c r="E34" s="279"/>
      <c r="F34" s="279"/>
      <c r="G34" s="273"/>
      <c r="H34" s="272"/>
      <c r="I34" s="285"/>
      <c r="J34" s="285"/>
      <c r="K34" s="286"/>
      <c r="L34" s="286"/>
      <c r="M34" s="274">
        <f t="shared" si="1"/>
        <v>10659</v>
      </c>
      <c r="N34" s="274">
        <f t="shared" si="1"/>
        <v>4345</v>
      </c>
    </row>
    <row r="35" spans="1:14">
      <c r="A35" s="260" t="s">
        <v>398</v>
      </c>
      <c r="B35" s="257" t="s">
        <v>399</v>
      </c>
      <c r="C35" s="284">
        <v>31238</v>
      </c>
      <c r="D35" s="284">
        <v>19112</v>
      </c>
      <c r="E35" s="278"/>
      <c r="F35" s="278"/>
      <c r="G35" s="273"/>
      <c r="H35" s="272"/>
      <c r="I35" s="285"/>
      <c r="J35" s="285"/>
      <c r="K35" s="286">
        <v>1500</v>
      </c>
      <c r="L35" s="286">
        <v>1461</v>
      </c>
      <c r="M35" s="274">
        <f t="shared" si="1"/>
        <v>32738</v>
      </c>
      <c r="N35" s="274">
        <f t="shared" si="1"/>
        <v>20573</v>
      </c>
    </row>
    <row r="36" spans="1:14">
      <c r="A36" s="260" t="s">
        <v>400</v>
      </c>
      <c r="B36" s="257" t="s">
        <v>401</v>
      </c>
      <c r="C36" s="284">
        <v>1385</v>
      </c>
      <c r="D36" s="284">
        <v>1385</v>
      </c>
      <c r="E36" s="278"/>
      <c r="F36" s="278"/>
      <c r="G36" s="273"/>
      <c r="H36" s="272"/>
      <c r="I36" s="285"/>
      <c r="J36" s="285"/>
      <c r="K36" s="286">
        <v>100</v>
      </c>
      <c r="L36" s="286">
        <v>65</v>
      </c>
      <c r="M36" s="274">
        <f t="shared" si="1"/>
        <v>1485</v>
      </c>
      <c r="N36" s="274">
        <f t="shared" si="1"/>
        <v>1450</v>
      </c>
    </row>
    <row r="37" spans="1:14">
      <c r="A37" s="260" t="s">
        <v>402</v>
      </c>
      <c r="B37" s="257" t="s">
        <v>403</v>
      </c>
      <c r="C37" s="284">
        <v>281360</v>
      </c>
      <c r="D37" s="284">
        <v>122501</v>
      </c>
      <c r="E37" s="278"/>
      <c r="F37" s="278"/>
      <c r="G37" s="273"/>
      <c r="H37" s="272"/>
      <c r="I37" s="285"/>
      <c r="J37" s="285"/>
      <c r="K37" s="286">
        <v>12259</v>
      </c>
      <c r="L37" s="286">
        <v>6873</v>
      </c>
      <c r="M37" s="274">
        <f t="shared" si="1"/>
        <v>293619</v>
      </c>
      <c r="N37" s="274">
        <f t="shared" si="1"/>
        <v>129374</v>
      </c>
    </row>
    <row r="38" spans="1:14">
      <c r="A38" s="295" t="s">
        <v>404</v>
      </c>
      <c r="B38" s="257" t="s">
        <v>405</v>
      </c>
      <c r="C38" s="284">
        <v>50</v>
      </c>
      <c r="D38" s="284">
        <v>50</v>
      </c>
      <c r="E38" s="278"/>
      <c r="F38" s="278"/>
      <c r="G38" s="273"/>
      <c r="H38" s="272"/>
      <c r="I38" s="285"/>
      <c r="J38" s="285"/>
      <c r="K38" s="286"/>
      <c r="L38" s="286"/>
      <c r="M38" s="274">
        <f>SUM(C38,I38,K38)</f>
        <v>50</v>
      </c>
      <c r="N38" s="274">
        <f>SUM(D38,J38,L38)</f>
        <v>50</v>
      </c>
    </row>
    <row r="39" spans="1:14">
      <c r="A39" s="296" t="s">
        <v>424</v>
      </c>
      <c r="B39" s="257" t="s">
        <v>425</v>
      </c>
      <c r="C39" s="284"/>
      <c r="D39" s="284"/>
      <c r="E39" s="278"/>
      <c r="F39" s="278"/>
      <c r="G39" s="273"/>
      <c r="H39" s="272"/>
      <c r="I39" s="285"/>
      <c r="J39" s="285"/>
      <c r="K39" s="286">
        <v>78</v>
      </c>
      <c r="L39" s="286">
        <v>78</v>
      </c>
      <c r="M39" s="274">
        <f t="shared" si="1"/>
        <v>78</v>
      </c>
      <c r="N39" s="274">
        <f>SUM(D39,J39,L39)</f>
        <v>78</v>
      </c>
    </row>
    <row r="40" spans="1:14">
      <c r="A40" s="296" t="s">
        <v>406</v>
      </c>
      <c r="B40" s="257" t="s">
        <v>407</v>
      </c>
      <c r="C40" s="284">
        <v>236</v>
      </c>
      <c r="D40" s="284">
        <v>236</v>
      </c>
      <c r="E40" s="278"/>
      <c r="F40" s="278"/>
      <c r="G40" s="273"/>
      <c r="H40" s="272"/>
      <c r="I40" s="285"/>
      <c r="J40" s="285"/>
      <c r="K40" s="286"/>
      <c r="L40" s="286"/>
      <c r="M40" s="274">
        <f>SUM(C40)</f>
        <v>236</v>
      </c>
      <c r="N40" s="274">
        <f>SUM(D40)</f>
        <v>236</v>
      </c>
    </row>
    <row r="41" spans="1:14">
      <c r="A41" s="315" t="s">
        <v>430</v>
      </c>
      <c r="B41" s="288" t="s">
        <v>161</v>
      </c>
      <c r="C41" s="277">
        <f>SUM(C42:C43)</f>
        <v>1234</v>
      </c>
      <c r="D41" s="277">
        <f>SUM(D42:D43)</f>
        <v>1050</v>
      </c>
      <c r="E41" s="278"/>
      <c r="F41" s="278"/>
      <c r="G41" s="273"/>
      <c r="H41" s="272"/>
      <c r="I41" s="285"/>
      <c r="J41" s="285"/>
      <c r="K41" s="286"/>
      <c r="L41" s="286"/>
      <c r="M41" s="274">
        <f t="shared" si="1"/>
        <v>1234</v>
      </c>
      <c r="N41" s="274">
        <f>SUM(D41,J41,L41)</f>
        <v>1050</v>
      </c>
    </row>
    <row r="42" spans="1:14" ht="15" customHeight="1">
      <c r="A42" s="297" t="s">
        <v>408</v>
      </c>
      <c r="B42" s="257" t="s">
        <v>163</v>
      </c>
      <c r="C42" s="284">
        <v>1203</v>
      </c>
      <c r="D42" s="284">
        <v>1019</v>
      </c>
      <c r="E42" s="278"/>
      <c r="F42" s="278"/>
      <c r="G42" s="273"/>
      <c r="H42" s="272"/>
      <c r="I42" s="285"/>
      <c r="J42" s="285"/>
      <c r="K42" s="286"/>
      <c r="L42" s="286"/>
      <c r="M42" s="274">
        <f t="shared" si="1"/>
        <v>1203</v>
      </c>
      <c r="N42" s="274">
        <f t="shared" si="1"/>
        <v>1019</v>
      </c>
    </row>
    <row r="43" spans="1:14" ht="15" customHeight="1">
      <c r="A43" s="297" t="s">
        <v>431</v>
      </c>
      <c r="B43" s="257" t="s">
        <v>165</v>
      </c>
      <c r="C43" s="284">
        <v>31</v>
      </c>
      <c r="D43" s="284">
        <v>31</v>
      </c>
      <c r="E43" s="278"/>
      <c r="F43" s="278"/>
      <c r="G43" s="273"/>
      <c r="H43" s="272"/>
      <c r="I43" s="285"/>
      <c r="J43" s="285"/>
      <c r="K43" s="286"/>
      <c r="L43" s="286"/>
      <c r="M43" s="274">
        <f t="shared" si="1"/>
        <v>31</v>
      </c>
      <c r="N43" s="274">
        <f>SUM(D43,J43,L43)</f>
        <v>31</v>
      </c>
    </row>
    <row r="44" spans="1:14">
      <c r="A44" s="287" t="s">
        <v>188</v>
      </c>
      <c r="B44" s="288" t="s">
        <v>409</v>
      </c>
      <c r="C44" s="277">
        <v>0</v>
      </c>
      <c r="D44" s="277">
        <v>0</v>
      </c>
      <c r="E44" s="278"/>
      <c r="F44" s="278"/>
      <c r="G44" s="273"/>
      <c r="H44" s="272"/>
      <c r="I44" s="281">
        <f>SUM(I45)</f>
        <v>0</v>
      </c>
      <c r="J44" s="281">
        <f>SUM(J45)</f>
        <v>0</v>
      </c>
      <c r="K44" s="282">
        <f>SUM(K45)</f>
        <v>5153</v>
      </c>
      <c r="L44" s="282">
        <f>SUM(L45)</f>
        <v>5153</v>
      </c>
      <c r="M44" s="274">
        <f t="shared" si="1"/>
        <v>5153</v>
      </c>
      <c r="N44" s="274">
        <f t="shared" si="1"/>
        <v>5153</v>
      </c>
    </row>
    <row r="45" spans="1:14">
      <c r="A45" s="260" t="s">
        <v>410</v>
      </c>
      <c r="B45" s="257" t="s">
        <v>199</v>
      </c>
      <c r="C45" s="284"/>
      <c r="D45" s="284"/>
      <c r="E45" s="278"/>
      <c r="F45" s="278"/>
      <c r="G45" s="273"/>
      <c r="H45" s="272"/>
      <c r="I45" s="285"/>
      <c r="J45" s="285"/>
      <c r="K45" s="286">
        <v>5153</v>
      </c>
      <c r="L45" s="286">
        <v>5153</v>
      </c>
      <c r="M45" s="274">
        <f t="shared" si="1"/>
        <v>5153</v>
      </c>
      <c r="N45" s="274">
        <f t="shared" si="1"/>
        <v>5153</v>
      </c>
    </row>
    <row r="46" spans="1:14">
      <c r="A46" s="290" t="s">
        <v>411</v>
      </c>
      <c r="B46" s="257"/>
      <c r="C46" s="284"/>
      <c r="D46" s="284"/>
      <c r="E46" s="278"/>
      <c r="F46" s="278"/>
      <c r="G46" s="273"/>
      <c r="H46" s="272"/>
      <c r="I46" s="285"/>
      <c r="J46" s="285"/>
      <c r="K46" s="286"/>
      <c r="L46" s="286"/>
      <c r="M46" s="274"/>
      <c r="N46" s="274"/>
    </row>
    <row r="47" spans="1:14">
      <c r="A47" s="260" t="s">
        <v>412</v>
      </c>
      <c r="B47" s="257" t="s">
        <v>413</v>
      </c>
      <c r="C47" s="284">
        <v>135196</v>
      </c>
      <c r="D47" s="284">
        <v>97699</v>
      </c>
      <c r="E47" s="278"/>
      <c r="F47" s="278"/>
      <c r="G47" s="273"/>
      <c r="H47" s="272"/>
      <c r="I47" s="285"/>
      <c r="J47" s="285"/>
      <c r="K47" s="286"/>
      <c r="L47" s="286"/>
      <c r="M47" s="274">
        <f t="shared" si="1"/>
        <v>135196</v>
      </c>
      <c r="N47" s="274">
        <f t="shared" si="1"/>
        <v>97699</v>
      </c>
    </row>
    <row r="48" spans="1:14">
      <c r="A48" s="298" t="s">
        <v>414</v>
      </c>
      <c r="B48" s="263" t="s">
        <v>415</v>
      </c>
      <c r="C48" s="284">
        <v>535696</v>
      </c>
      <c r="D48" s="284">
        <v>393049</v>
      </c>
      <c r="E48" s="278"/>
      <c r="F48" s="278"/>
      <c r="G48" s="273"/>
      <c r="H48" s="272"/>
      <c r="I48" s="285"/>
      <c r="J48" s="285"/>
      <c r="K48" s="286"/>
      <c r="L48" s="286"/>
      <c r="M48" s="274">
        <f t="shared" si="1"/>
        <v>535696</v>
      </c>
      <c r="N48" s="274">
        <f t="shared" si="1"/>
        <v>393049</v>
      </c>
    </row>
    <row r="49" spans="1:14">
      <c r="A49" s="298" t="s">
        <v>426</v>
      </c>
      <c r="B49" s="263" t="s">
        <v>416</v>
      </c>
      <c r="C49" s="284"/>
      <c r="D49" s="284"/>
      <c r="E49" s="278"/>
      <c r="F49" s="278"/>
      <c r="G49" s="273"/>
      <c r="H49" s="272"/>
      <c r="I49" s="299"/>
      <c r="J49" s="299"/>
      <c r="K49" s="300">
        <v>44082</v>
      </c>
      <c r="L49" s="300">
        <v>30134</v>
      </c>
      <c r="M49" s="274">
        <f t="shared" si="1"/>
        <v>44082</v>
      </c>
      <c r="N49" s="274">
        <f t="shared" si="1"/>
        <v>30134</v>
      </c>
    </row>
    <row r="50" spans="1:14">
      <c r="A50" s="301" t="s">
        <v>417</v>
      </c>
      <c r="B50" s="302"/>
      <c r="C50" s="271">
        <f>SUM(C47:C48)</f>
        <v>670892</v>
      </c>
      <c r="D50" s="271">
        <f>SUM(D47:D48)</f>
        <v>490748</v>
      </c>
      <c r="E50" s="273">
        <v>0</v>
      </c>
      <c r="F50" s="273">
        <v>0</v>
      </c>
      <c r="G50" s="273"/>
      <c r="H50" s="273"/>
      <c r="I50" s="274">
        <v>0</v>
      </c>
      <c r="J50" s="274">
        <v>0</v>
      </c>
      <c r="K50" s="274">
        <f>SUM(K24,K27,K32,K44)</f>
        <v>44082</v>
      </c>
      <c r="L50" s="274">
        <f>SUM(L24,L27,L32,L44)</f>
        <v>30134</v>
      </c>
      <c r="M50" s="274">
        <f t="shared" si="1"/>
        <v>714974</v>
      </c>
      <c r="N50" s="274">
        <f t="shared" si="1"/>
        <v>520882</v>
      </c>
    </row>
    <row r="51" spans="1:14" s="306" customFormat="1">
      <c r="A51" s="1" t="s">
        <v>672</v>
      </c>
      <c r="B51" s="303"/>
      <c r="C51" s="304"/>
      <c r="D51" s="304"/>
      <c r="E51" s="305"/>
      <c r="F51" s="304"/>
      <c r="G51" s="304"/>
      <c r="H51" s="304"/>
      <c r="I51" s="304"/>
      <c r="J51" s="304"/>
      <c r="K51" s="304"/>
      <c r="L51" s="304"/>
      <c r="M51" s="304"/>
      <c r="N51" s="304"/>
    </row>
    <row r="52" spans="1:14">
      <c r="A52" s="1" t="s">
        <v>675</v>
      </c>
    </row>
  </sheetData>
  <mergeCells count="8">
    <mergeCell ref="M1:N1"/>
    <mergeCell ref="C4:H4"/>
    <mergeCell ref="I4:J4"/>
    <mergeCell ref="K4:L4"/>
    <mergeCell ref="M4:N5"/>
    <mergeCell ref="C5:H5"/>
    <mergeCell ref="I5:J5"/>
    <mergeCell ref="K5:L5"/>
  </mergeCells>
  <pageMargins left="0.25" right="0.25" top="0.75" bottom="0.75" header="0.3" footer="0.3"/>
  <pageSetup paperSize="9" scale="9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workbookViewId="0">
      <selection activeCell="D21" sqref="D21"/>
    </sheetView>
  </sheetViews>
  <sheetFormatPr defaultRowHeight="12.75"/>
  <cols>
    <col min="1" max="1" width="27.28515625" style="316" customWidth="1"/>
    <col min="2" max="2" width="19.28515625" style="316" customWidth="1"/>
    <col min="3" max="3" width="17" style="316" customWidth="1"/>
    <col min="4" max="4" width="17.140625" style="316" customWidth="1"/>
    <col min="5" max="5" width="17.85546875" style="316" customWidth="1"/>
    <col min="6" max="6" width="14.7109375" style="316" customWidth="1"/>
    <col min="7" max="8" width="15" style="316" customWidth="1"/>
    <col min="9" max="9" width="17.42578125" style="316" customWidth="1"/>
    <col min="10" max="10" width="16.7109375" style="316" customWidth="1"/>
    <col min="11" max="11" width="15" style="316" customWidth="1"/>
    <col min="12" max="12" width="11.42578125" style="316" customWidth="1"/>
    <col min="13" max="13" width="18.28515625" style="316" customWidth="1"/>
    <col min="14" max="14" width="18.42578125" style="316" customWidth="1"/>
    <col min="15" max="252" width="9.140625" style="316"/>
    <col min="253" max="253" width="30.42578125" style="316" customWidth="1"/>
    <col min="254" max="259" width="16.85546875" style="316" customWidth="1"/>
    <col min="260" max="508" width="9.140625" style="316"/>
    <col min="509" max="509" width="30.42578125" style="316" customWidth="1"/>
    <col min="510" max="515" width="16.85546875" style="316" customWidth="1"/>
    <col min="516" max="764" width="9.140625" style="316"/>
    <col min="765" max="765" width="30.42578125" style="316" customWidth="1"/>
    <col min="766" max="771" width="16.85546875" style="316" customWidth="1"/>
    <col min="772" max="1020" width="9.140625" style="316"/>
    <col min="1021" max="1021" width="30.42578125" style="316" customWidth="1"/>
    <col min="1022" max="1027" width="16.85546875" style="316" customWidth="1"/>
    <col min="1028" max="1276" width="9.140625" style="316"/>
    <col min="1277" max="1277" width="30.42578125" style="316" customWidth="1"/>
    <col min="1278" max="1283" width="16.85546875" style="316" customWidth="1"/>
    <col min="1284" max="1532" width="9.140625" style="316"/>
    <col min="1533" max="1533" width="30.42578125" style="316" customWidth="1"/>
    <col min="1534" max="1539" width="16.85546875" style="316" customWidth="1"/>
    <col min="1540" max="1788" width="9.140625" style="316"/>
    <col min="1789" max="1789" width="30.42578125" style="316" customWidth="1"/>
    <col min="1790" max="1795" width="16.85546875" style="316" customWidth="1"/>
    <col min="1796" max="2044" width="9.140625" style="316"/>
    <col min="2045" max="2045" width="30.42578125" style="316" customWidth="1"/>
    <col min="2046" max="2051" width="16.85546875" style="316" customWidth="1"/>
    <col min="2052" max="2300" width="9.140625" style="316"/>
    <col min="2301" max="2301" width="30.42578125" style="316" customWidth="1"/>
    <col min="2302" max="2307" width="16.85546875" style="316" customWidth="1"/>
    <col min="2308" max="2556" width="9.140625" style="316"/>
    <col min="2557" max="2557" width="30.42578125" style="316" customWidth="1"/>
    <col min="2558" max="2563" width="16.85546875" style="316" customWidth="1"/>
    <col min="2564" max="2812" width="9.140625" style="316"/>
    <col min="2813" max="2813" width="30.42578125" style="316" customWidth="1"/>
    <col min="2814" max="2819" width="16.85546875" style="316" customWidth="1"/>
    <col min="2820" max="3068" width="9.140625" style="316"/>
    <col min="3069" max="3069" width="30.42578125" style="316" customWidth="1"/>
    <col min="3070" max="3075" width="16.85546875" style="316" customWidth="1"/>
    <col min="3076" max="3324" width="9.140625" style="316"/>
    <col min="3325" max="3325" width="30.42578125" style="316" customWidth="1"/>
    <col min="3326" max="3331" width="16.85546875" style="316" customWidth="1"/>
    <col min="3332" max="3580" width="9.140625" style="316"/>
    <col min="3581" max="3581" width="30.42578125" style="316" customWidth="1"/>
    <col min="3582" max="3587" width="16.85546875" style="316" customWidth="1"/>
    <col min="3588" max="3836" width="9.140625" style="316"/>
    <col min="3837" max="3837" width="30.42578125" style="316" customWidth="1"/>
    <col min="3838" max="3843" width="16.85546875" style="316" customWidth="1"/>
    <col min="3844" max="4092" width="9.140625" style="316"/>
    <col min="4093" max="4093" width="30.42578125" style="316" customWidth="1"/>
    <col min="4094" max="4099" width="16.85546875" style="316" customWidth="1"/>
    <col min="4100" max="4348" width="9.140625" style="316"/>
    <col min="4349" max="4349" width="30.42578125" style="316" customWidth="1"/>
    <col min="4350" max="4355" width="16.85546875" style="316" customWidth="1"/>
    <col min="4356" max="4604" width="9.140625" style="316"/>
    <col min="4605" max="4605" width="30.42578125" style="316" customWidth="1"/>
    <col min="4606" max="4611" width="16.85546875" style="316" customWidth="1"/>
    <col min="4612" max="4860" width="9.140625" style="316"/>
    <col min="4861" max="4861" width="30.42578125" style="316" customWidth="1"/>
    <col min="4862" max="4867" width="16.85546875" style="316" customWidth="1"/>
    <col min="4868" max="5116" width="9.140625" style="316"/>
    <col min="5117" max="5117" width="30.42578125" style="316" customWidth="1"/>
    <col min="5118" max="5123" width="16.85546875" style="316" customWidth="1"/>
    <col min="5124" max="5372" width="9.140625" style="316"/>
    <col min="5373" max="5373" width="30.42578125" style="316" customWidth="1"/>
    <col min="5374" max="5379" width="16.85546875" style="316" customWidth="1"/>
    <col min="5380" max="5628" width="9.140625" style="316"/>
    <col min="5629" max="5629" width="30.42578125" style="316" customWidth="1"/>
    <col min="5630" max="5635" width="16.85546875" style="316" customWidth="1"/>
    <col min="5636" max="5884" width="9.140625" style="316"/>
    <col min="5885" max="5885" width="30.42578125" style="316" customWidth="1"/>
    <col min="5886" max="5891" width="16.85546875" style="316" customWidth="1"/>
    <col min="5892" max="6140" width="9.140625" style="316"/>
    <col min="6141" max="6141" width="30.42578125" style="316" customWidth="1"/>
    <col min="6142" max="6147" width="16.85546875" style="316" customWidth="1"/>
    <col min="6148" max="6396" width="9.140625" style="316"/>
    <col min="6397" max="6397" width="30.42578125" style="316" customWidth="1"/>
    <col min="6398" max="6403" width="16.85546875" style="316" customWidth="1"/>
    <col min="6404" max="6652" width="9.140625" style="316"/>
    <col min="6653" max="6653" width="30.42578125" style="316" customWidth="1"/>
    <col min="6654" max="6659" width="16.85546875" style="316" customWidth="1"/>
    <col min="6660" max="6908" width="9.140625" style="316"/>
    <col min="6909" max="6909" width="30.42578125" style="316" customWidth="1"/>
    <col min="6910" max="6915" width="16.85546875" style="316" customWidth="1"/>
    <col min="6916" max="7164" width="9.140625" style="316"/>
    <col min="7165" max="7165" width="30.42578125" style="316" customWidth="1"/>
    <col min="7166" max="7171" width="16.85546875" style="316" customWidth="1"/>
    <col min="7172" max="7420" width="9.140625" style="316"/>
    <col min="7421" max="7421" width="30.42578125" style="316" customWidth="1"/>
    <col min="7422" max="7427" width="16.85546875" style="316" customWidth="1"/>
    <col min="7428" max="7676" width="9.140625" style="316"/>
    <col min="7677" max="7677" width="30.42578125" style="316" customWidth="1"/>
    <col min="7678" max="7683" width="16.85546875" style="316" customWidth="1"/>
    <col min="7684" max="7932" width="9.140625" style="316"/>
    <col min="7933" max="7933" width="30.42578125" style="316" customWidth="1"/>
    <col min="7934" max="7939" width="16.85546875" style="316" customWidth="1"/>
    <col min="7940" max="8188" width="9.140625" style="316"/>
    <col min="8189" max="8189" width="30.42578125" style="316" customWidth="1"/>
    <col min="8190" max="8195" width="16.85546875" style="316" customWidth="1"/>
    <col min="8196" max="8444" width="9.140625" style="316"/>
    <col min="8445" max="8445" width="30.42578125" style="316" customWidth="1"/>
    <col min="8446" max="8451" width="16.85546875" style="316" customWidth="1"/>
    <col min="8452" max="8700" width="9.140625" style="316"/>
    <col min="8701" max="8701" width="30.42578125" style="316" customWidth="1"/>
    <col min="8702" max="8707" width="16.85546875" style="316" customWidth="1"/>
    <col min="8708" max="8956" width="9.140625" style="316"/>
    <col min="8957" max="8957" width="30.42578125" style="316" customWidth="1"/>
    <col min="8958" max="8963" width="16.85546875" style="316" customWidth="1"/>
    <col min="8964" max="9212" width="9.140625" style="316"/>
    <col min="9213" max="9213" width="30.42578125" style="316" customWidth="1"/>
    <col min="9214" max="9219" width="16.85546875" style="316" customWidth="1"/>
    <col min="9220" max="9468" width="9.140625" style="316"/>
    <col min="9469" max="9469" width="30.42578125" style="316" customWidth="1"/>
    <col min="9470" max="9475" width="16.85546875" style="316" customWidth="1"/>
    <col min="9476" max="9724" width="9.140625" style="316"/>
    <col min="9725" max="9725" width="30.42578125" style="316" customWidth="1"/>
    <col min="9726" max="9731" width="16.85546875" style="316" customWidth="1"/>
    <col min="9732" max="9980" width="9.140625" style="316"/>
    <col min="9981" max="9981" width="30.42578125" style="316" customWidth="1"/>
    <col min="9982" max="9987" width="16.85546875" style="316" customWidth="1"/>
    <col min="9988" max="10236" width="9.140625" style="316"/>
    <col min="10237" max="10237" width="30.42578125" style="316" customWidth="1"/>
    <col min="10238" max="10243" width="16.85546875" style="316" customWidth="1"/>
    <col min="10244" max="10492" width="9.140625" style="316"/>
    <col min="10493" max="10493" width="30.42578125" style="316" customWidth="1"/>
    <col min="10494" max="10499" width="16.85546875" style="316" customWidth="1"/>
    <col min="10500" max="10748" width="9.140625" style="316"/>
    <col min="10749" max="10749" width="30.42578125" style="316" customWidth="1"/>
    <col min="10750" max="10755" width="16.85546875" style="316" customWidth="1"/>
    <col min="10756" max="11004" width="9.140625" style="316"/>
    <col min="11005" max="11005" width="30.42578125" style="316" customWidth="1"/>
    <col min="11006" max="11011" width="16.85546875" style="316" customWidth="1"/>
    <col min="11012" max="11260" width="9.140625" style="316"/>
    <col min="11261" max="11261" width="30.42578125" style="316" customWidth="1"/>
    <col min="11262" max="11267" width="16.85546875" style="316" customWidth="1"/>
    <col min="11268" max="11516" width="9.140625" style="316"/>
    <col min="11517" max="11517" width="30.42578125" style="316" customWidth="1"/>
    <col min="11518" max="11523" width="16.85546875" style="316" customWidth="1"/>
    <col min="11524" max="11772" width="9.140625" style="316"/>
    <col min="11773" max="11773" width="30.42578125" style="316" customWidth="1"/>
    <col min="11774" max="11779" width="16.85546875" style="316" customWidth="1"/>
    <col min="11780" max="12028" width="9.140625" style="316"/>
    <col min="12029" max="12029" width="30.42578125" style="316" customWidth="1"/>
    <col min="12030" max="12035" width="16.85546875" style="316" customWidth="1"/>
    <col min="12036" max="12284" width="9.140625" style="316"/>
    <col min="12285" max="12285" width="30.42578125" style="316" customWidth="1"/>
    <col min="12286" max="12291" width="16.85546875" style="316" customWidth="1"/>
    <col min="12292" max="12540" width="9.140625" style="316"/>
    <col min="12541" max="12541" width="30.42578125" style="316" customWidth="1"/>
    <col min="12542" max="12547" width="16.85546875" style="316" customWidth="1"/>
    <col min="12548" max="12796" width="9.140625" style="316"/>
    <col min="12797" max="12797" width="30.42578125" style="316" customWidth="1"/>
    <col min="12798" max="12803" width="16.85546875" style="316" customWidth="1"/>
    <col min="12804" max="13052" width="9.140625" style="316"/>
    <col min="13053" max="13053" width="30.42578125" style="316" customWidth="1"/>
    <col min="13054" max="13059" width="16.85546875" style="316" customWidth="1"/>
    <col min="13060" max="13308" width="9.140625" style="316"/>
    <col min="13309" max="13309" width="30.42578125" style="316" customWidth="1"/>
    <col min="13310" max="13315" width="16.85546875" style="316" customWidth="1"/>
    <col min="13316" max="13564" width="9.140625" style="316"/>
    <col min="13565" max="13565" width="30.42578125" style="316" customWidth="1"/>
    <col min="13566" max="13571" width="16.85546875" style="316" customWidth="1"/>
    <col min="13572" max="13820" width="9.140625" style="316"/>
    <col min="13821" max="13821" width="30.42578125" style="316" customWidth="1"/>
    <col min="13822" max="13827" width="16.85546875" style="316" customWidth="1"/>
    <col min="13828" max="14076" width="9.140625" style="316"/>
    <col min="14077" max="14077" width="30.42578125" style="316" customWidth="1"/>
    <col min="14078" max="14083" width="16.85546875" style="316" customWidth="1"/>
    <col min="14084" max="14332" width="9.140625" style="316"/>
    <col min="14333" max="14333" width="30.42578125" style="316" customWidth="1"/>
    <col min="14334" max="14339" width="16.85546875" style="316" customWidth="1"/>
    <col min="14340" max="14588" width="9.140625" style="316"/>
    <col min="14589" max="14589" width="30.42578125" style="316" customWidth="1"/>
    <col min="14590" max="14595" width="16.85546875" style="316" customWidth="1"/>
    <col min="14596" max="14844" width="9.140625" style="316"/>
    <col min="14845" max="14845" width="30.42578125" style="316" customWidth="1"/>
    <col min="14846" max="14851" width="16.85546875" style="316" customWidth="1"/>
    <col min="14852" max="15100" width="9.140625" style="316"/>
    <col min="15101" max="15101" width="30.42578125" style="316" customWidth="1"/>
    <col min="15102" max="15107" width="16.85546875" style="316" customWidth="1"/>
    <col min="15108" max="15356" width="9.140625" style="316"/>
    <col min="15357" max="15357" width="30.42578125" style="316" customWidth="1"/>
    <col min="15358" max="15363" width="16.85546875" style="316" customWidth="1"/>
    <col min="15364" max="15612" width="9.140625" style="316"/>
    <col min="15613" max="15613" width="30.42578125" style="316" customWidth="1"/>
    <col min="15614" max="15619" width="16.85546875" style="316" customWidth="1"/>
    <col min="15620" max="15868" width="9.140625" style="316"/>
    <col min="15869" max="15869" width="30.42578125" style="316" customWidth="1"/>
    <col min="15870" max="15875" width="16.85546875" style="316" customWidth="1"/>
    <col min="15876" max="16124" width="9.140625" style="316"/>
    <col min="16125" max="16125" width="30.42578125" style="316" customWidth="1"/>
    <col min="16126" max="16131" width="16.85546875" style="316" customWidth="1"/>
    <col min="16132" max="16384" width="9.140625" style="316"/>
  </cols>
  <sheetData>
    <row r="1" spans="1:14" ht="15.75">
      <c r="M1" s="317"/>
    </row>
    <row r="2" spans="1:14" ht="14.25">
      <c r="L2" s="318" t="s">
        <v>682</v>
      </c>
    </row>
    <row r="3" spans="1:14" ht="15.75">
      <c r="A3" s="677" t="s">
        <v>433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</row>
    <row r="4" spans="1:14" ht="10.5" customHeight="1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</row>
    <row r="5" spans="1:14" ht="18.75">
      <c r="A5" s="678" t="s">
        <v>434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</row>
    <row r="6" spans="1:14" ht="18.75">
      <c r="A6" s="678" t="s">
        <v>551</v>
      </c>
      <c r="B6" s="678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</row>
    <row r="7" spans="1:14" s="320" customFormat="1" ht="15.75">
      <c r="A7" s="677"/>
      <c r="B7" s="677"/>
      <c r="C7" s="677"/>
      <c r="D7" s="677"/>
      <c r="E7" s="677"/>
      <c r="F7" s="677"/>
      <c r="G7" s="677"/>
      <c r="H7" s="677"/>
      <c r="I7" s="319"/>
      <c r="J7" s="319"/>
      <c r="M7" s="319" t="s">
        <v>435</v>
      </c>
      <c r="N7" s="321">
        <v>5212</v>
      </c>
    </row>
    <row r="8" spans="1:14" s="320" customFormat="1" ht="17.25" customHeight="1">
      <c r="A8" s="322" t="s">
        <v>436</v>
      </c>
    </row>
    <row r="9" spans="1:14" s="320" customFormat="1" ht="8.25" customHeight="1">
      <c r="A9" s="323"/>
    </row>
    <row r="10" spans="1:14" ht="15.75" customHeight="1">
      <c r="A10" s="679" t="s">
        <v>437</v>
      </c>
      <c r="B10" s="640" t="s">
        <v>438</v>
      </c>
      <c r="C10" s="640" t="s">
        <v>439</v>
      </c>
      <c r="D10" s="640" t="s">
        <v>440</v>
      </c>
      <c r="E10" s="640" t="s">
        <v>441</v>
      </c>
      <c r="F10" s="640" t="s">
        <v>442</v>
      </c>
      <c r="G10" s="640" t="s">
        <v>443</v>
      </c>
      <c r="H10" s="640" t="s">
        <v>444</v>
      </c>
      <c r="I10" s="640" t="s">
        <v>445</v>
      </c>
      <c r="J10" s="640" t="s">
        <v>446</v>
      </c>
      <c r="K10" s="324" t="s">
        <v>447</v>
      </c>
      <c r="L10" s="325"/>
      <c r="M10" s="640" t="s">
        <v>448</v>
      </c>
      <c r="N10" s="640" t="s">
        <v>449</v>
      </c>
    </row>
    <row r="11" spans="1:14" ht="15.75" customHeight="1">
      <c r="A11" s="680"/>
      <c r="B11" s="641"/>
      <c r="C11" s="641"/>
      <c r="D11" s="641"/>
      <c r="E11" s="641"/>
      <c r="F11" s="641"/>
      <c r="G11" s="641"/>
      <c r="H11" s="641"/>
      <c r="I11" s="641"/>
      <c r="J11" s="641"/>
      <c r="K11" s="669" t="s">
        <v>450</v>
      </c>
      <c r="L11" s="671" t="s">
        <v>451</v>
      </c>
      <c r="M11" s="641"/>
      <c r="N11" s="641"/>
    </row>
    <row r="12" spans="1:14" ht="96.75" customHeight="1">
      <c r="A12" s="681"/>
      <c r="B12" s="642"/>
      <c r="C12" s="642"/>
      <c r="D12" s="642"/>
      <c r="E12" s="642"/>
      <c r="F12" s="642"/>
      <c r="G12" s="642"/>
      <c r="H12" s="642"/>
      <c r="I12" s="642"/>
      <c r="J12" s="642"/>
      <c r="K12" s="670"/>
      <c r="L12" s="672"/>
      <c r="M12" s="642"/>
      <c r="N12" s="642"/>
    </row>
    <row r="13" spans="1:14" ht="33" customHeight="1">
      <c r="A13" s="326" t="s">
        <v>452</v>
      </c>
      <c r="B13" s="326" t="s">
        <v>453</v>
      </c>
      <c r="C13" s="326" t="s">
        <v>454</v>
      </c>
      <c r="D13" s="326" t="s">
        <v>455</v>
      </c>
      <c r="E13" s="326" t="s">
        <v>456</v>
      </c>
      <c r="F13" s="326" t="s">
        <v>457</v>
      </c>
      <c r="G13" s="326" t="s">
        <v>458</v>
      </c>
      <c r="H13" s="326" t="s">
        <v>459</v>
      </c>
      <c r="I13" s="326" t="s">
        <v>460</v>
      </c>
      <c r="J13" s="326" t="s">
        <v>461</v>
      </c>
      <c r="K13" s="326" t="s">
        <v>462</v>
      </c>
      <c r="L13" s="326" t="s">
        <v>463</v>
      </c>
      <c r="M13" s="326" t="s">
        <v>464</v>
      </c>
      <c r="N13" s="327" t="s">
        <v>465</v>
      </c>
    </row>
    <row r="14" spans="1:14" s="329" customFormat="1" ht="30">
      <c r="A14" s="373" t="s">
        <v>539</v>
      </c>
      <c r="B14" s="374">
        <v>800000</v>
      </c>
      <c r="C14" s="375" t="s">
        <v>531</v>
      </c>
      <c r="D14" s="376" t="s">
        <v>532</v>
      </c>
      <c r="E14" s="377" t="s">
        <v>533</v>
      </c>
      <c r="F14" s="374" t="s">
        <v>534</v>
      </c>
      <c r="G14" s="378">
        <v>800000</v>
      </c>
      <c r="H14" s="379">
        <v>0</v>
      </c>
      <c r="I14" s="378">
        <v>800000</v>
      </c>
      <c r="J14" s="380">
        <v>12394</v>
      </c>
      <c r="K14" s="378">
        <v>12394</v>
      </c>
      <c r="L14" s="381"/>
      <c r="M14" s="380">
        <f t="shared" ref="M14:M16" si="0">+J14+I14</f>
        <v>812394</v>
      </c>
      <c r="N14" s="378">
        <v>0</v>
      </c>
    </row>
    <row r="15" spans="1:14" s="329" customFormat="1" ht="30">
      <c r="A15" s="373" t="s">
        <v>540</v>
      </c>
      <c r="B15" s="374">
        <v>28434</v>
      </c>
      <c r="C15" s="375" t="s">
        <v>535</v>
      </c>
      <c r="D15" s="374" t="s">
        <v>536</v>
      </c>
      <c r="E15" s="375" t="s">
        <v>537</v>
      </c>
      <c r="F15" s="374" t="s">
        <v>538</v>
      </c>
      <c r="G15" s="378">
        <v>7155</v>
      </c>
      <c r="H15" s="379">
        <v>0</v>
      </c>
      <c r="I15" s="378">
        <v>4576</v>
      </c>
      <c r="J15" s="380">
        <v>207</v>
      </c>
      <c r="K15" s="378">
        <v>207</v>
      </c>
      <c r="L15" s="381"/>
      <c r="M15" s="380">
        <f t="shared" si="0"/>
        <v>4783</v>
      </c>
      <c r="N15" s="378">
        <v>2580</v>
      </c>
    </row>
    <row r="16" spans="1:14" s="329" customFormat="1" ht="30">
      <c r="A16" s="373" t="s">
        <v>541</v>
      </c>
      <c r="B16" s="374">
        <v>28434</v>
      </c>
      <c r="C16" s="375" t="s">
        <v>535</v>
      </c>
      <c r="D16" s="374" t="s">
        <v>536</v>
      </c>
      <c r="E16" s="375" t="s">
        <v>537</v>
      </c>
      <c r="F16" s="374" t="s">
        <v>538</v>
      </c>
      <c r="G16" s="378">
        <v>7155</v>
      </c>
      <c r="H16" s="379">
        <v>0</v>
      </c>
      <c r="I16" s="378">
        <v>4576</v>
      </c>
      <c r="J16" s="380">
        <v>207</v>
      </c>
      <c r="K16" s="378">
        <v>207</v>
      </c>
      <c r="L16" s="381"/>
      <c r="M16" s="380">
        <f t="shared" si="0"/>
        <v>4783</v>
      </c>
      <c r="N16" s="378">
        <v>2580</v>
      </c>
    </row>
    <row r="17" spans="1:14" s="329" customFormat="1" ht="33" customHeight="1">
      <c r="A17" s="373" t="s">
        <v>542</v>
      </c>
      <c r="B17" s="374">
        <v>28434</v>
      </c>
      <c r="C17" s="375" t="s">
        <v>535</v>
      </c>
      <c r="D17" s="374" t="s">
        <v>536</v>
      </c>
      <c r="E17" s="375" t="s">
        <v>537</v>
      </c>
      <c r="F17" s="374" t="s">
        <v>538</v>
      </c>
      <c r="G17" s="378">
        <v>6407</v>
      </c>
      <c r="H17" s="379"/>
      <c r="I17" s="378">
        <v>3828</v>
      </c>
      <c r="J17" s="380">
        <v>162</v>
      </c>
      <c r="K17" s="378">
        <v>162</v>
      </c>
      <c r="L17" s="381"/>
      <c r="M17" s="380">
        <f t="shared" ref="M17:M19" si="1">+J17+I17</f>
        <v>3990</v>
      </c>
      <c r="N17" s="378">
        <v>2580</v>
      </c>
    </row>
    <row r="18" spans="1:14" s="329" customFormat="1" ht="33" customHeight="1">
      <c r="A18" s="373" t="s">
        <v>543</v>
      </c>
      <c r="B18" s="378">
        <v>1500000</v>
      </c>
      <c r="C18" s="377" t="s">
        <v>544</v>
      </c>
      <c r="D18" s="376" t="s">
        <v>532</v>
      </c>
      <c r="E18" s="377" t="s">
        <v>545</v>
      </c>
      <c r="F18" s="378" t="s">
        <v>546</v>
      </c>
      <c r="G18" s="378">
        <v>1500000</v>
      </c>
      <c r="H18" s="379">
        <v>1500000</v>
      </c>
      <c r="I18" s="378">
        <v>0</v>
      </c>
      <c r="J18" s="380">
        <f t="shared" ref="J18" si="2">+K18+L18</f>
        <v>0</v>
      </c>
      <c r="K18" s="378">
        <v>0</v>
      </c>
      <c r="L18" s="381"/>
      <c r="M18" s="380">
        <f t="shared" si="1"/>
        <v>0</v>
      </c>
      <c r="N18" s="378">
        <v>1500000</v>
      </c>
    </row>
    <row r="19" spans="1:14" s="329" customFormat="1" ht="36.75" customHeight="1">
      <c r="A19" s="373" t="s">
        <v>547</v>
      </c>
      <c r="B19" s="378">
        <v>500000</v>
      </c>
      <c r="C19" s="375" t="s">
        <v>531</v>
      </c>
      <c r="D19" s="376" t="s">
        <v>532</v>
      </c>
      <c r="E19" s="377" t="s">
        <v>533</v>
      </c>
      <c r="F19" s="378" t="s">
        <v>548</v>
      </c>
      <c r="G19" s="378">
        <v>500000</v>
      </c>
      <c r="H19" s="379">
        <v>500000</v>
      </c>
      <c r="I19" s="378"/>
      <c r="J19" s="380">
        <v>3750</v>
      </c>
      <c r="K19" s="378"/>
      <c r="L19" s="381">
        <v>3750</v>
      </c>
      <c r="M19" s="380">
        <f t="shared" si="1"/>
        <v>3750</v>
      </c>
      <c r="N19" s="378">
        <v>500000</v>
      </c>
    </row>
    <row r="20" spans="1:14" s="329" customFormat="1" ht="21" customHeight="1">
      <c r="A20" s="673" t="s">
        <v>469</v>
      </c>
      <c r="B20" s="674"/>
      <c r="C20" s="674"/>
      <c r="D20" s="674"/>
      <c r="E20" s="674"/>
      <c r="F20" s="675"/>
      <c r="G20" s="332">
        <f t="shared" ref="G20:N20" si="3">SUM(G14:G19)</f>
        <v>2820717</v>
      </c>
      <c r="H20" s="332">
        <f t="shared" si="3"/>
        <v>2000000</v>
      </c>
      <c r="I20" s="332">
        <f t="shared" si="3"/>
        <v>812980</v>
      </c>
      <c r="J20" s="332">
        <f t="shared" si="3"/>
        <v>16720</v>
      </c>
      <c r="K20" s="332">
        <f t="shared" si="3"/>
        <v>12970</v>
      </c>
      <c r="L20" s="332">
        <f t="shared" si="3"/>
        <v>3750</v>
      </c>
      <c r="M20" s="332">
        <f t="shared" si="3"/>
        <v>829700</v>
      </c>
      <c r="N20" s="332">
        <f t="shared" si="3"/>
        <v>2007740</v>
      </c>
    </row>
    <row r="21" spans="1:14" s="329" customFormat="1" ht="15.75">
      <c r="A21" s="333"/>
      <c r="B21" s="333"/>
      <c r="C21" s="333"/>
      <c r="D21" s="333"/>
      <c r="E21" s="333"/>
      <c r="F21" s="333"/>
      <c r="G21" s="333"/>
      <c r="H21" s="334"/>
      <c r="I21" s="334"/>
      <c r="J21" s="334"/>
      <c r="K21" s="334"/>
    </row>
    <row r="22" spans="1:14" ht="18.75" customHeight="1">
      <c r="A22" s="335" t="s">
        <v>470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</row>
    <row r="23" spans="1:14" ht="15">
      <c r="A23" s="676" t="s">
        <v>471</v>
      </c>
      <c r="B23" s="676"/>
      <c r="C23" s="676"/>
      <c r="D23" s="676"/>
      <c r="E23" s="676"/>
      <c r="F23" s="676"/>
      <c r="G23" s="676"/>
      <c r="H23" s="676"/>
      <c r="I23" s="676"/>
      <c r="J23" s="676"/>
      <c r="K23" s="676"/>
      <c r="L23" s="638"/>
      <c r="M23" s="638"/>
      <c r="N23" s="638"/>
    </row>
    <row r="24" spans="1:14" ht="26.25" customHeight="1">
      <c r="A24" s="676" t="s">
        <v>472</v>
      </c>
      <c r="B24" s="676"/>
      <c r="C24" s="676"/>
      <c r="D24" s="676"/>
      <c r="E24" s="676"/>
      <c r="F24" s="676"/>
      <c r="G24" s="676"/>
      <c r="H24" s="676"/>
      <c r="I24" s="676"/>
      <c r="J24" s="676"/>
      <c r="K24" s="676"/>
    </row>
    <row r="25" spans="1:14" ht="12.75" customHeight="1">
      <c r="A25" s="676" t="s">
        <v>473</v>
      </c>
      <c r="B25" s="638"/>
      <c r="C25" s="638"/>
      <c r="D25" s="638"/>
      <c r="E25" s="638"/>
      <c r="F25" s="638"/>
      <c r="G25" s="638"/>
      <c r="H25" s="638"/>
      <c r="I25" s="638"/>
      <c r="J25" s="638"/>
      <c r="K25" s="638"/>
      <c r="L25" s="638"/>
      <c r="M25" s="638"/>
      <c r="N25" s="638"/>
    </row>
    <row r="26" spans="1:14" s="329" customFormat="1" ht="24.75" customHeight="1">
      <c r="A26" s="676" t="s">
        <v>474</v>
      </c>
      <c r="B26" s="676"/>
      <c r="C26" s="676"/>
      <c r="D26" s="676"/>
      <c r="E26" s="676"/>
      <c r="F26" s="676"/>
      <c r="G26" s="676"/>
      <c r="H26" s="676"/>
      <c r="I26" s="676"/>
      <c r="J26" s="676"/>
      <c r="K26" s="676"/>
    </row>
    <row r="27" spans="1:14" s="329" customFormat="1" ht="15">
      <c r="A27" s="662" t="s">
        <v>475</v>
      </c>
      <c r="B27" s="638"/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</row>
    <row r="29" spans="1:14" ht="15.75">
      <c r="A29" s="665" t="s">
        <v>476</v>
      </c>
      <c r="B29" s="665"/>
      <c r="C29" s="665"/>
    </row>
    <row r="30" spans="1:14" s="329" customFormat="1" ht="7.5" customHeight="1">
      <c r="A30" s="335"/>
      <c r="B30" s="316"/>
      <c r="C30" s="316"/>
      <c r="D30" s="316"/>
      <c r="E30" s="316"/>
      <c r="F30" s="316"/>
      <c r="G30" s="316"/>
      <c r="H30" s="316"/>
      <c r="I30" s="316"/>
      <c r="J30" s="334"/>
      <c r="K30" s="334"/>
    </row>
    <row r="31" spans="1:14" s="329" customFormat="1" ht="122.25" customHeight="1">
      <c r="A31" s="652" t="s">
        <v>477</v>
      </c>
      <c r="B31" s="666" t="s">
        <v>478</v>
      </c>
      <c r="C31" s="667"/>
      <c r="D31" s="668"/>
      <c r="E31" s="666" t="s">
        <v>479</v>
      </c>
      <c r="F31" s="667"/>
      <c r="G31" s="668"/>
      <c r="H31" s="652" t="s">
        <v>480</v>
      </c>
      <c r="I31" s="656" t="s">
        <v>448</v>
      </c>
      <c r="J31" s="652" t="s">
        <v>481</v>
      </c>
      <c r="K31" s="654" t="s">
        <v>482</v>
      </c>
      <c r="L31" s="656" t="s">
        <v>483</v>
      </c>
      <c r="M31" s="654"/>
    </row>
    <row r="32" spans="1:14" s="329" customFormat="1" ht="18" customHeight="1">
      <c r="A32" s="653"/>
      <c r="B32" s="336" t="s">
        <v>484</v>
      </c>
      <c r="C32" s="336" t="s">
        <v>485</v>
      </c>
      <c r="D32" s="336" t="s">
        <v>486</v>
      </c>
      <c r="E32" s="336" t="s">
        <v>484</v>
      </c>
      <c r="F32" s="336" t="s">
        <v>485</v>
      </c>
      <c r="G32" s="336" t="s">
        <v>486</v>
      </c>
      <c r="H32" s="653"/>
      <c r="I32" s="657"/>
      <c r="J32" s="653"/>
      <c r="K32" s="655"/>
      <c r="L32" s="657"/>
      <c r="M32" s="655"/>
    </row>
    <row r="33" spans="1:14" s="329" customFormat="1" ht="27" customHeight="1">
      <c r="A33" s="337" t="s">
        <v>487</v>
      </c>
      <c r="B33" s="338" t="s">
        <v>453</v>
      </c>
      <c r="C33" s="339" t="s">
        <v>454</v>
      </c>
      <c r="D33" s="337" t="s">
        <v>455</v>
      </c>
      <c r="E33" s="337" t="s">
        <v>456</v>
      </c>
      <c r="F33" s="337" t="s">
        <v>457</v>
      </c>
      <c r="G33" s="337" t="s">
        <v>458</v>
      </c>
      <c r="H33" s="340" t="s">
        <v>488</v>
      </c>
      <c r="I33" s="337" t="s">
        <v>460</v>
      </c>
      <c r="J33" s="338" t="s">
        <v>489</v>
      </c>
      <c r="K33" s="340" t="s">
        <v>490</v>
      </c>
      <c r="L33" s="658" t="s">
        <v>491</v>
      </c>
      <c r="M33" s="659"/>
    </row>
    <row r="34" spans="1:14" s="329" customFormat="1" ht="27" customHeight="1">
      <c r="A34" s="341">
        <f>+B34+C34+D34+E34+F34+G34</f>
        <v>9855329</v>
      </c>
      <c r="B34" s="342">
        <v>1034500</v>
      </c>
      <c r="C34" s="342">
        <v>1035500</v>
      </c>
      <c r="D34" s="342">
        <v>1036700</v>
      </c>
      <c r="E34" s="342">
        <v>1741177</v>
      </c>
      <c r="F34" s="342">
        <v>3372932</v>
      </c>
      <c r="G34" s="342">
        <v>1634520</v>
      </c>
      <c r="H34" s="341">
        <f>ROUND(+A34/3,0)</f>
        <v>3285110</v>
      </c>
      <c r="I34" s="342">
        <v>829700</v>
      </c>
      <c r="J34" s="342"/>
      <c r="K34" s="341">
        <f>+I34-J34</f>
        <v>829700</v>
      </c>
      <c r="L34" s="660">
        <f>(K34/H34)</f>
        <v>0.25256384108903507</v>
      </c>
      <c r="M34" s="661"/>
    </row>
    <row r="35" spans="1:14" s="329" customFormat="1" ht="15.75">
      <c r="A35" s="335"/>
      <c r="B35" s="316"/>
      <c r="C35" s="316"/>
      <c r="D35" s="316"/>
      <c r="E35" s="316"/>
      <c r="F35" s="316"/>
      <c r="G35" s="316"/>
      <c r="H35" s="316"/>
      <c r="I35" s="316"/>
      <c r="J35" s="334"/>
      <c r="K35" s="334"/>
    </row>
    <row r="36" spans="1:14" s="329" customFormat="1" ht="15.75">
      <c r="A36" s="335" t="s">
        <v>470</v>
      </c>
      <c r="B36" s="316"/>
      <c r="C36" s="316"/>
      <c r="D36" s="316"/>
      <c r="E36" s="316"/>
      <c r="F36" s="316"/>
      <c r="G36" s="316"/>
      <c r="H36" s="316"/>
      <c r="I36" s="316"/>
      <c r="J36" s="334"/>
      <c r="K36" s="334"/>
    </row>
    <row r="37" spans="1:14" s="329" customFormat="1" ht="15">
      <c r="A37" s="662" t="s">
        <v>492</v>
      </c>
      <c r="B37" s="638"/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</row>
    <row r="38" spans="1:14" s="329" customFormat="1" ht="15.75" customHeight="1">
      <c r="A38" s="662" t="s">
        <v>493</v>
      </c>
      <c r="B38" s="638"/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</row>
    <row r="39" spans="1:14" s="343" customFormat="1" ht="15" customHeight="1">
      <c r="A39" s="663" t="s">
        <v>494</v>
      </c>
      <c r="B39" s="664"/>
      <c r="C39" s="664"/>
      <c r="D39" s="664"/>
      <c r="E39" s="664"/>
      <c r="F39" s="664"/>
      <c r="G39" s="664"/>
      <c r="H39" s="664"/>
      <c r="I39" s="664"/>
      <c r="J39" s="664"/>
      <c r="K39" s="664"/>
    </row>
    <row r="40" spans="1:14" s="329" customFormat="1" ht="15">
      <c r="A40" s="662" t="s">
        <v>495</v>
      </c>
      <c r="B40" s="638"/>
      <c r="C40" s="638"/>
      <c r="D40" s="638"/>
      <c r="E40" s="638"/>
      <c r="F40" s="638"/>
      <c r="G40" s="638"/>
      <c r="H40" s="638"/>
      <c r="I40" s="638"/>
      <c r="J40" s="638"/>
      <c r="K40" s="638"/>
      <c r="L40" s="638"/>
      <c r="M40" s="638"/>
      <c r="N40" s="638"/>
    </row>
    <row r="41" spans="1:14" s="329" customFormat="1" ht="15">
      <c r="A41" s="662" t="s">
        <v>496</v>
      </c>
      <c r="B41" s="638"/>
      <c r="C41" s="638"/>
      <c r="D41" s="638"/>
      <c r="E41" s="638"/>
      <c r="F41" s="638"/>
      <c r="G41" s="638"/>
      <c r="H41" s="638"/>
      <c r="I41" s="638"/>
      <c r="J41" s="638"/>
      <c r="K41" s="638"/>
      <c r="L41" s="638"/>
      <c r="M41" s="638"/>
      <c r="N41" s="638"/>
    </row>
    <row r="42" spans="1:14" s="329" customFormat="1" ht="15.75">
      <c r="A42" s="316"/>
      <c r="B42" s="316"/>
      <c r="C42" s="316"/>
      <c r="D42" s="316"/>
      <c r="E42" s="316"/>
      <c r="F42" s="316"/>
      <c r="G42" s="316"/>
      <c r="H42" s="316"/>
      <c r="I42" s="316"/>
      <c r="J42" s="334"/>
      <c r="K42" s="334"/>
    </row>
    <row r="43" spans="1:14" s="329" customFormat="1" ht="15.75">
      <c r="A43" s="322" t="s">
        <v>497</v>
      </c>
      <c r="B43" s="333"/>
      <c r="C43" s="333"/>
      <c r="D43" s="333"/>
      <c r="E43" s="333"/>
      <c r="F43" s="333"/>
      <c r="G43" s="333"/>
      <c r="H43" s="316"/>
      <c r="I43" s="316"/>
      <c r="J43" s="334"/>
      <c r="K43" s="334"/>
    </row>
    <row r="44" spans="1:14" s="329" customFormat="1" ht="5.25" customHeight="1">
      <c r="A44" s="323"/>
      <c r="B44" s="333"/>
      <c r="C44" s="333"/>
      <c r="D44" s="333"/>
      <c r="E44" s="333"/>
      <c r="F44" s="333"/>
      <c r="G44" s="333"/>
      <c r="H44" s="316"/>
      <c r="I44" s="316"/>
      <c r="J44" s="334"/>
      <c r="K44" s="334"/>
    </row>
    <row r="45" spans="1:14" s="329" customFormat="1" ht="117.75" customHeight="1">
      <c r="A45" s="344" t="s">
        <v>498</v>
      </c>
      <c r="B45" s="344" t="s">
        <v>499</v>
      </c>
      <c r="C45" s="344" t="s">
        <v>500</v>
      </c>
      <c r="D45" s="344" t="s">
        <v>501</v>
      </c>
      <c r="E45" s="344" t="s">
        <v>502</v>
      </c>
      <c r="F45" s="344" t="s">
        <v>503</v>
      </c>
      <c r="G45" s="344" t="s">
        <v>504</v>
      </c>
      <c r="H45" s="316"/>
      <c r="I45" s="316"/>
      <c r="J45" s="345"/>
      <c r="K45" s="345"/>
    </row>
    <row r="46" spans="1:14" s="329" customFormat="1">
      <c r="A46" s="346" t="s">
        <v>452</v>
      </c>
      <c r="B46" s="346" t="s">
        <v>453</v>
      </c>
      <c r="C46" s="346" t="s">
        <v>454</v>
      </c>
      <c r="D46" s="346" t="s">
        <v>455</v>
      </c>
      <c r="E46" s="346" t="s">
        <v>456</v>
      </c>
      <c r="F46" s="346" t="s">
        <v>457</v>
      </c>
      <c r="G46" s="346" t="s">
        <v>458</v>
      </c>
      <c r="H46" s="316"/>
      <c r="I46" s="316"/>
      <c r="J46" s="345"/>
      <c r="K46" s="345"/>
    </row>
    <row r="47" spans="1:14" s="329" customFormat="1" ht="24" customHeight="1">
      <c r="A47" s="347" t="s">
        <v>466</v>
      </c>
      <c r="B47" s="328"/>
      <c r="C47" s="348"/>
      <c r="D47" s="347"/>
      <c r="E47" s="347"/>
      <c r="F47" s="347"/>
      <c r="G47" s="347"/>
      <c r="H47" s="316"/>
      <c r="I47" s="316"/>
      <c r="J47" s="334"/>
      <c r="K47" s="334"/>
    </row>
    <row r="48" spans="1:14" s="345" customFormat="1" ht="24" customHeight="1">
      <c r="A48" s="347" t="s">
        <v>467</v>
      </c>
      <c r="B48" s="328"/>
      <c r="C48" s="347"/>
      <c r="D48" s="347"/>
      <c r="E48" s="347"/>
      <c r="F48" s="347"/>
      <c r="G48" s="347"/>
      <c r="H48" s="316"/>
      <c r="I48" s="316"/>
      <c r="J48" s="334"/>
      <c r="K48" s="334"/>
    </row>
    <row r="49" spans="1:14" s="345" customFormat="1" ht="24" customHeight="1">
      <c r="A49" s="347" t="s">
        <v>468</v>
      </c>
      <c r="B49" s="328"/>
      <c r="C49" s="347"/>
      <c r="D49" s="347"/>
      <c r="E49" s="347"/>
      <c r="F49" s="347"/>
      <c r="G49" s="347"/>
      <c r="H49" s="316"/>
      <c r="I49" s="316"/>
      <c r="J49" s="334"/>
      <c r="K49" s="334"/>
    </row>
    <row r="50" spans="1:14" s="345" customFormat="1" ht="20.25" customHeight="1">
      <c r="A50" s="349"/>
      <c r="B50" s="350"/>
      <c r="C50" s="350"/>
      <c r="D50" s="350"/>
      <c r="E50" s="351" t="s">
        <v>469</v>
      </c>
      <c r="F50" s="352">
        <f>SUM(F47:F49)</f>
        <v>0</v>
      </c>
      <c r="G50" s="352">
        <f>SUM(G47:G49)</f>
        <v>0</v>
      </c>
      <c r="H50" s="316"/>
      <c r="I50" s="316"/>
      <c r="J50" s="334"/>
      <c r="K50" s="334"/>
    </row>
    <row r="51" spans="1:14" s="345" customFormat="1" ht="15.75">
      <c r="H51" s="334"/>
      <c r="I51" s="334"/>
      <c r="J51" s="334"/>
      <c r="K51" s="334"/>
    </row>
    <row r="52" spans="1:14" s="345" customFormat="1" ht="15.75">
      <c r="A52" s="335" t="s">
        <v>505</v>
      </c>
      <c r="H52" s="334"/>
      <c r="I52" s="334"/>
      <c r="J52" s="334"/>
      <c r="K52" s="334"/>
    </row>
    <row r="53" spans="1:14" s="345" customFormat="1" ht="15">
      <c r="A53" s="662" t="s">
        <v>506</v>
      </c>
      <c r="B53" s="638"/>
      <c r="C53" s="638"/>
      <c r="D53" s="638"/>
      <c r="E53" s="638"/>
      <c r="F53" s="638"/>
      <c r="G53" s="638"/>
      <c r="H53" s="638"/>
      <c r="I53" s="638"/>
      <c r="J53" s="638"/>
      <c r="K53" s="638"/>
      <c r="L53" s="638"/>
      <c r="M53" s="638"/>
      <c r="N53" s="638"/>
    </row>
    <row r="54" spans="1:14" s="345" customFormat="1" ht="12" customHeight="1">
      <c r="A54" s="316"/>
      <c r="H54" s="334"/>
      <c r="I54" s="334"/>
      <c r="J54" s="334"/>
      <c r="K54" s="334"/>
    </row>
    <row r="55" spans="1:14" s="345" customFormat="1" ht="15.75">
      <c r="A55" s="322" t="s">
        <v>507</v>
      </c>
      <c r="H55" s="334"/>
      <c r="I55" s="334"/>
      <c r="J55" s="334"/>
      <c r="K55" s="334"/>
    </row>
    <row r="56" spans="1:14" s="345" customFormat="1" ht="15.75">
      <c r="A56" s="316"/>
      <c r="H56" s="334"/>
      <c r="I56" s="334"/>
      <c r="J56" s="334"/>
      <c r="K56" s="334"/>
    </row>
    <row r="57" spans="1:14" s="345" customFormat="1" ht="110.25" customHeight="1">
      <c r="A57" s="344" t="s">
        <v>508</v>
      </c>
      <c r="B57" s="344" t="s">
        <v>509</v>
      </c>
      <c r="C57" s="344" t="s">
        <v>510</v>
      </c>
      <c r="D57" s="650" t="s">
        <v>511</v>
      </c>
      <c r="E57" s="651"/>
      <c r="H57" s="334"/>
      <c r="I57" s="334"/>
      <c r="J57" s="334"/>
      <c r="K57" s="334"/>
    </row>
    <row r="58" spans="1:14" s="345" customFormat="1" ht="15.75">
      <c r="A58" s="353" t="s">
        <v>452</v>
      </c>
      <c r="B58" s="353" t="s">
        <v>453</v>
      </c>
      <c r="C58" s="353" t="s">
        <v>454</v>
      </c>
      <c r="D58" s="643" t="s">
        <v>512</v>
      </c>
      <c r="E58" s="644"/>
      <c r="H58" s="334"/>
      <c r="I58" s="334"/>
      <c r="J58" s="334"/>
      <c r="K58" s="334"/>
    </row>
    <row r="59" spans="1:14" s="345" customFormat="1" ht="23.25" customHeight="1">
      <c r="A59" s="354"/>
      <c r="B59" s="355"/>
      <c r="C59" s="355"/>
      <c r="D59" s="645" t="e">
        <f>+A59/(+B59+C59)</f>
        <v>#DIV/0!</v>
      </c>
      <c r="E59" s="646"/>
      <c r="F59" s="356"/>
      <c r="G59" s="356"/>
      <c r="H59" s="334"/>
      <c r="I59" s="334"/>
      <c r="J59" s="334"/>
      <c r="K59" s="334"/>
    </row>
    <row r="60" spans="1:14" s="345" customFormat="1" ht="13.5" customHeight="1">
      <c r="A60" s="333"/>
      <c r="B60" s="333"/>
      <c r="C60" s="333"/>
      <c r="D60" s="333"/>
      <c r="E60" s="333"/>
      <c r="F60" s="333"/>
      <c r="G60" s="333"/>
      <c r="H60" s="334"/>
      <c r="I60" s="334"/>
      <c r="J60" s="334"/>
      <c r="K60" s="334"/>
    </row>
    <row r="61" spans="1:14" s="345" customFormat="1" ht="15.75">
      <c r="A61" s="322" t="s">
        <v>513</v>
      </c>
      <c r="B61" s="333"/>
      <c r="C61" s="333"/>
      <c r="D61" s="333"/>
      <c r="E61" s="333"/>
      <c r="F61" s="333"/>
      <c r="G61" s="333"/>
      <c r="H61" s="334"/>
      <c r="I61" s="334"/>
      <c r="J61" s="334"/>
      <c r="K61" s="334"/>
    </row>
    <row r="62" spans="1:14" s="345" customFormat="1" ht="11.25" customHeight="1">
      <c r="A62" s="323"/>
      <c r="B62" s="333"/>
      <c r="C62" s="333"/>
      <c r="D62" s="333"/>
      <c r="E62" s="333"/>
      <c r="F62" s="333"/>
      <c r="G62" s="333"/>
      <c r="H62" s="334"/>
      <c r="I62" s="334"/>
      <c r="J62" s="334"/>
      <c r="K62" s="334"/>
    </row>
    <row r="63" spans="1:14" s="329" customFormat="1" ht="15.75" customHeight="1">
      <c r="A63" s="647" t="s">
        <v>514</v>
      </c>
      <c r="B63" s="647" t="s">
        <v>515</v>
      </c>
      <c r="C63" s="640" t="s">
        <v>438</v>
      </c>
      <c r="D63" s="640" t="s">
        <v>516</v>
      </c>
      <c r="E63" s="640" t="s">
        <v>440</v>
      </c>
      <c r="F63" s="640" t="s">
        <v>517</v>
      </c>
      <c r="G63" s="640" t="s">
        <v>518</v>
      </c>
      <c r="H63" s="640" t="s">
        <v>444</v>
      </c>
      <c r="I63" s="640" t="s">
        <v>445</v>
      </c>
      <c r="J63" s="640" t="s">
        <v>519</v>
      </c>
      <c r="K63" s="640" t="s">
        <v>520</v>
      </c>
    </row>
    <row r="64" spans="1:14" s="329" customFormat="1" ht="12.75" customHeight="1">
      <c r="A64" s="648"/>
      <c r="B64" s="648"/>
      <c r="C64" s="641"/>
      <c r="D64" s="641"/>
      <c r="E64" s="641"/>
      <c r="F64" s="641"/>
      <c r="G64" s="641"/>
      <c r="H64" s="641"/>
      <c r="I64" s="641"/>
      <c r="J64" s="641"/>
      <c r="K64" s="641"/>
    </row>
    <row r="65" spans="1:13" s="329" customFormat="1" ht="69.75" customHeight="1">
      <c r="A65" s="649"/>
      <c r="B65" s="649"/>
      <c r="C65" s="642"/>
      <c r="D65" s="642"/>
      <c r="E65" s="642"/>
      <c r="F65" s="642"/>
      <c r="G65" s="642"/>
      <c r="H65" s="642"/>
      <c r="I65" s="642"/>
      <c r="J65" s="642"/>
      <c r="K65" s="642"/>
    </row>
    <row r="66" spans="1:13" s="329" customFormat="1" ht="15.75">
      <c r="A66" s="326" t="s">
        <v>452</v>
      </c>
      <c r="B66" s="326" t="s">
        <v>453</v>
      </c>
      <c r="C66" s="326" t="s">
        <v>454</v>
      </c>
      <c r="D66" s="326" t="s">
        <v>455</v>
      </c>
      <c r="E66" s="326" t="s">
        <v>457</v>
      </c>
      <c r="F66" s="326" t="s">
        <v>458</v>
      </c>
      <c r="G66" s="326" t="s">
        <v>459</v>
      </c>
      <c r="H66" s="326" t="s">
        <v>460</v>
      </c>
      <c r="I66" s="326" t="s">
        <v>521</v>
      </c>
      <c r="J66" s="357" t="s">
        <v>462</v>
      </c>
      <c r="K66" s="358" t="s">
        <v>463</v>
      </c>
    </row>
    <row r="67" spans="1:13" s="329" customFormat="1" ht="19.5" customHeight="1">
      <c r="A67" s="359" t="s">
        <v>466</v>
      </c>
      <c r="B67" s="360"/>
      <c r="C67" s="361"/>
      <c r="D67" s="361"/>
      <c r="E67" s="361"/>
      <c r="F67" s="361"/>
      <c r="G67" s="330"/>
      <c r="H67" s="331"/>
      <c r="I67" s="331"/>
      <c r="J67" s="331"/>
      <c r="K67" s="362"/>
    </row>
    <row r="68" spans="1:13" s="329" customFormat="1" ht="19.5" customHeight="1">
      <c r="A68" s="363" t="s">
        <v>467</v>
      </c>
      <c r="B68" s="360"/>
      <c r="C68" s="361"/>
      <c r="D68" s="361"/>
      <c r="E68" s="361"/>
      <c r="F68" s="361"/>
      <c r="G68" s="330"/>
      <c r="H68" s="331"/>
      <c r="I68" s="331"/>
      <c r="J68" s="331"/>
      <c r="K68" s="362"/>
    </row>
    <row r="69" spans="1:13" s="329" customFormat="1" ht="19.5" customHeight="1">
      <c r="A69" s="363" t="s">
        <v>468</v>
      </c>
      <c r="B69" s="360"/>
      <c r="C69" s="361"/>
      <c r="D69" s="361"/>
      <c r="E69" s="361"/>
      <c r="F69" s="361"/>
      <c r="G69" s="330"/>
      <c r="H69" s="331"/>
      <c r="I69" s="331"/>
      <c r="J69" s="331"/>
      <c r="K69" s="362"/>
    </row>
    <row r="70" spans="1:13" s="345" customFormat="1" ht="21.75" customHeight="1">
      <c r="A70" s="349"/>
      <c r="B70" s="364"/>
      <c r="C70" s="364"/>
      <c r="D70" s="364"/>
      <c r="E70" s="365"/>
      <c r="F70" s="332">
        <f>SUM(F67:F69)</f>
        <v>0</v>
      </c>
      <c r="G70" s="332">
        <f t="shared" ref="G70:K70" si="4">SUM(G67:G69)</f>
        <v>0</v>
      </c>
      <c r="H70" s="332">
        <f t="shared" si="4"/>
        <v>0</v>
      </c>
      <c r="I70" s="332">
        <f t="shared" si="4"/>
        <v>0</v>
      </c>
      <c r="J70" s="366">
        <f t="shared" si="4"/>
        <v>0</v>
      </c>
      <c r="K70" s="366">
        <f t="shared" si="4"/>
        <v>0</v>
      </c>
    </row>
    <row r="71" spans="1:13" s="345" customFormat="1" ht="15.75">
      <c r="A71" s="333"/>
      <c r="B71" s="333"/>
      <c r="C71" s="333"/>
      <c r="D71" s="333"/>
      <c r="E71" s="333"/>
      <c r="F71" s="333"/>
      <c r="G71" s="333"/>
      <c r="H71" s="334"/>
      <c r="I71" s="334"/>
      <c r="J71" s="334"/>
      <c r="K71" s="334"/>
    </row>
    <row r="72" spans="1:13" s="345" customFormat="1" ht="15.75">
      <c r="A72" s="322" t="s">
        <v>522</v>
      </c>
      <c r="B72" s="333"/>
      <c r="C72" s="333"/>
      <c r="D72" s="333"/>
      <c r="E72" s="333"/>
      <c r="F72" s="333"/>
      <c r="G72" s="333"/>
      <c r="H72" s="334"/>
      <c r="I72" s="334"/>
      <c r="J72" s="316"/>
      <c r="K72" s="316"/>
      <c r="L72" s="316"/>
    </row>
    <row r="73" spans="1:13" s="345" customFormat="1" ht="15.75">
      <c r="A73" s="323"/>
      <c r="B73" s="333"/>
      <c r="C73" s="333"/>
      <c r="D73" s="333"/>
      <c r="E73" s="333"/>
      <c r="F73" s="333"/>
      <c r="G73" s="333"/>
      <c r="H73" s="334"/>
      <c r="I73" s="334"/>
      <c r="J73" s="316"/>
      <c r="K73" s="316"/>
      <c r="L73" s="316"/>
    </row>
    <row r="74" spans="1:13" s="329" customFormat="1" ht="99.75" customHeight="1">
      <c r="A74" s="367" t="s">
        <v>498</v>
      </c>
      <c r="B74" s="344" t="s">
        <v>523</v>
      </c>
      <c r="C74" s="344" t="s">
        <v>524</v>
      </c>
      <c r="D74" s="344" t="s">
        <v>525</v>
      </c>
      <c r="E74" s="344" t="s">
        <v>526</v>
      </c>
      <c r="F74" s="344" t="s">
        <v>527</v>
      </c>
      <c r="G74" s="344" t="s">
        <v>528</v>
      </c>
      <c r="H74" s="345"/>
      <c r="I74" s="345"/>
      <c r="J74" s="316"/>
      <c r="K74" s="316"/>
      <c r="L74" s="316"/>
    </row>
    <row r="75" spans="1:13" s="329" customFormat="1">
      <c r="A75" s="326" t="s">
        <v>452</v>
      </c>
      <c r="B75" s="326" t="s">
        <v>453</v>
      </c>
      <c r="C75" s="326" t="s">
        <v>454</v>
      </c>
      <c r="D75" s="326" t="s">
        <v>455</v>
      </c>
      <c r="E75" s="326" t="s">
        <v>456</v>
      </c>
      <c r="F75" s="326" t="s">
        <v>457</v>
      </c>
      <c r="G75" s="327" t="s">
        <v>458</v>
      </c>
      <c r="H75" s="345"/>
      <c r="I75" s="345"/>
      <c r="J75" s="316"/>
      <c r="K75" s="316"/>
      <c r="L75" s="316"/>
    </row>
    <row r="76" spans="1:13" s="329" customFormat="1" ht="20.25" customHeight="1">
      <c r="A76" s="368" t="s">
        <v>466</v>
      </c>
      <c r="B76" s="369"/>
      <c r="C76" s="368"/>
      <c r="D76" s="368"/>
      <c r="E76" s="368"/>
      <c r="F76" s="368"/>
      <c r="G76" s="368"/>
      <c r="H76" s="334"/>
      <c r="I76" s="334"/>
      <c r="J76" s="316"/>
      <c r="K76" s="316"/>
      <c r="L76" s="316"/>
    </row>
    <row r="77" spans="1:13" ht="20.25" customHeight="1">
      <c r="A77" s="368" t="s">
        <v>467</v>
      </c>
      <c r="B77" s="369"/>
      <c r="C77" s="368"/>
      <c r="D77" s="368"/>
      <c r="E77" s="368"/>
      <c r="F77" s="368"/>
      <c r="G77" s="368"/>
      <c r="H77" s="334"/>
      <c r="I77" s="334"/>
    </row>
    <row r="78" spans="1:13" ht="20.25" customHeight="1">
      <c r="A78" s="368" t="s">
        <v>468</v>
      </c>
      <c r="B78" s="369"/>
      <c r="C78" s="368"/>
      <c r="D78" s="368"/>
      <c r="E78" s="368"/>
      <c r="F78" s="368"/>
      <c r="G78" s="368"/>
      <c r="H78" s="334"/>
      <c r="I78" s="334"/>
    </row>
    <row r="79" spans="1:13" ht="20.25" customHeight="1">
      <c r="A79" s="349"/>
      <c r="B79" s="370"/>
      <c r="C79" s="370"/>
      <c r="D79" s="370"/>
      <c r="E79" s="371"/>
      <c r="F79" s="372">
        <f>SUM(F76:F78)</f>
        <v>0</v>
      </c>
      <c r="G79" s="372">
        <f>SUM(G76:G78)</f>
        <v>0</v>
      </c>
      <c r="H79" s="334"/>
      <c r="I79" s="334"/>
    </row>
    <row r="80" spans="1:13" ht="26.25" customHeight="1">
      <c r="A80" s="635" t="s">
        <v>529</v>
      </c>
      <c r="B80" s="636"/>
      <c r="C80" s="636"/>
      <c r="D80" s="636"/>
      <c r="E80" s="636"/>
      <c r="J80" s="637" t="s">
        <v>530</v>
      </c>
      <c r="K80" s="638"/>
      <c r="L80" s="638"/>
      <c r="M80" s="638"/>
    </row>
    <row r="81" spans="1:13" ht="16.5" customHeight="1">
      <c r="A81" s="639" t="s">
        <v>549</v>
      </c>
      <c r="B81" s="638"/>
      <c r="C81" s="638"/>
      <c r="D81" s="638"/>
      <c r="E81" s="638"/>
      <c r="J81" s="639" t="s">
        <v>550</v>
      </c>
      <c r="K81" s="638"/>
      <c r="L81" s="638"/>
      <c r="M81" s="638"/>
    </row>
  </sheetData>
  <mergeCells count="59">
    <mergeCell ref="A3:N3"/>
    <mergeCell ref="A5:N5"/>
    <mergeCell ref="A6:N6"/>
    <mergeCell ref="A7:H7"/>
    <mergeCell ref="A10:A12"/>
    <mergeCell ref="B10:B12"/>
    <mergeCell ref="C10:C12"/>
    <mergeCell ref="D10:D12"/>
    <mergeCell ref="E10:E12"/>
    <mergeCell ref="F10:F12"/>
    <mergeCell ref="A27:N27"/>
    <mergeCell ref="G10:G12"/>
    <mergeCell ref="H10:H12"/>
    <mergeCell ref="I10:I12"/>
    <mergeCell ref="J10:J12"/>
    <mergeCell ref="M10:M12"/>
    <mergeCell ref="N10:N12"/>
    <mergeCell ref="K11:K12"/>
    <mergeCell ref="L11:L12"/>
    <mergeCell ref="A20:F20"/>
    <mergeCell ref="A23:N23"/>
    <mergeCell ref="A24:K24"/>
    <mergeCell ref="A25:N25"/>
    <mergeCell ref="A26:K26"/>
    <mergeCell ref="A29:C29"/>
    <mergeCell ref="A31:A32"/>
    <mergeCell ref="B31:D31"/>
    <mergeCell ref="E31:G31"/>
    <mergeCell ref="H31:H32"/>
    <mergeCell ref="D57:E57"/>
    <mergeCell ref="J31:J32"/>
    <mergeCell ref="K31:K32"/>
    <mergeCell ref="L31:M32"/>
    <mergeCell ref="L33:M33"/>
    <mergeCell ref="L34:M34"/>
    <mergeCell ref="A37:N37"/>
    <mergeCell ref="I31:I32"/>
    <mergeCell ref="A38:N38"/>
    <mergeCell ref="A39:K39"/>
    <mergeCell ref="A40:N40"/>
    <mergeCell ref="A41:N41"/>
    <mergeCell ref="A53:N53"/>
    <mergeCell ref="D58:E58"/>
    <mergeCell ref="D59:E59"/>
    <mergeCell ref="A63:A65"/>
    <mergeCell ref="B63:B65"/>
    <mergeCell ref="C63:C65"/>
    <mergeCell ref="D63:D65"/>
    <mergeCell ref="E63:E65"/>
    <mergeCell ref="A80:E80"/>
    <mergeCell ref="J80:M80"/>
    <mergeCell ref="A81:E81"/>
    <mergeCell ref="J81:M81"/>
    <mergeCell ref="F63:F65"/>
    <mergeCell ref="G63:G65"/>
    <mergeCell ref="H63:H65"/>
    <mergeCell ref="I63:I65"/>
    <mergeCell ref="J63:J65"/>
    <mergeCell ref="K63:K65"/>
  </mergeCells>
  <conditionalFormatting sqref="I34">
    <cfRule type="cellIs" dxfId="0" priority="1" stopIfTrue="1" operator="lessThan">
      <formula>$J$8</formula>
    </cfRule>
  </conditionalFormatting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Лист5</vt:lpstr>
      <vt:lpstr>Лист6</vt:lpstr>
      <vt:lpstr>Лист4</vt:lpstr>
      <vt:lpstr>Лист10</vt:lpstr>
      <vt:lpstr>Лист7</vt:lpstr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2018-09-04T08:16:09Z</dcterms:modified>
</cp:coreProperties>
</file>